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Courseware Content\Microsoft Excel 2013\Exercise Files\"/>
    </mc:Choice>
  </mc:AlternateContent>
  <bookViews>
    <workbookView xWindow="0" yWindow="0" windowWidth="24000" windowHeight="9735" firstSheet="4" activeTab="9"/>
  </bookViews>
  <sheets>
    <sheet name="IF Function" sheetId="1" r:id="rId1"/>
    <sheet name="Lookup Functions" sheetId="2" r:id="rId2"/>
    <sheet name="Counting Functions" sheetId="3" r:id="rId3"/>
    <sheet name="ROUND Function" sheetId="4" r:id="rId4"/>
    <sheet name="Rounding" sheetId="5" r:id="rId5"/>
    <sheet name="Manipulation" sheetId="6" r:id="rId6"/>
    <sheet name="MOD Function" sheetId="7" r:id="rId7"/>
    <sheet name="TODAY Function" sheetId="8" r:id="rId8"/>
    <sheet name="NOW Function" sheetId="9" r:id="rId9"/>
    <sheet name="DATE Function" sheetId="10" r:id="rId10"/>
    <sheet name="PMT Function" sheetId="11" r:id="rId11"/>
  </sheets>
  <definedNames>
    <definedName name="TaxTable">'Lookup Functions'!$N$6:$O$16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7" i="10" l="1"/>
  <c r="G8" i="10"/>
  <c r="G9" i="10"/>
  <c r="G10" i="10"/>
  <c r="G6" i="10"/>
  <c r="E7" i="10"/>
  <c r="E8" i="10"/>
  <c r="E9" i="10"/>
  <c r="E10" i="10"/>
  <c r="E6" i="10"/>
  <c r="B4" i="9"/>
  <c r="C7" i="9" s="1"/>
  <c r="H7" i="8"/>
  <c r="H8" i="8"/>
  <c r="H9" i="8"/>
  <c r="H10" i="8"/>
  <c r="H11" i="8"/>
  <c r="H12" i="8"/>
  <c r="H13" i="8"/>
  <c r="H14" i="8"/>
  <c r="H6" i="8"/>
  <c r="F7" i="8"/>
  <c r="F8" i="8"/>
  <c r="F9" i="8"/>
  <c r="F10" i="8"/>
  <c r="F11" i="8"/>
  <c r="F12" i="8"/>
  <c r="F13" i="8"/>
  <c r="F14" i="8"/>
  <c r="F6" i="8"/>
  <c r="B11" i="7"/>
  <c r="C7" i="6"/>
  <c r="D7" i="6"/>
  <c r="E7" i="6"/>
  <c r="F7" i="6"/>
  <c r="C8" i="6"/>
  <c r="D8" i="6"/>
  <c r="E8" i="6"/>
  <c r="F8" i="6"/>
  <c r="C9" i="6"/>
  <c r="D9" i="6"/>
  <c r="E9" i="6"/>
  <c r="F9" i="6"/>
  <c r="C10" i="6"/>
  <c r="D10" i="6"/>
  <c r="E10" i="6"/>
  <c r="F10" i="6"/>
  <c r="C11" i="6"/>
  <c r="D11" i="6"/>
  <c r="E11" i="6"/>
  <c r="F11" i="6"/>
  <c r="F6" i="6"/>
  <c r="E6" i="6"/>
  <c r="D6" i="6"/>
  <c r="C6" i="6"/>
  <c r="C23" i="5"/>
  <c r="D23" i="5"/>
  <c r="C24" i="5"/>
  <c r="D24" i="5"/>
  <c r="C25" i="5"/>
  <c r="D25" i="5"/>
  <c r="C26" i="5"/>
  <c r="D26" i="5"/>
  <c r="B24" i="5"/>
  <c r="B25" i="5"/>
  <c r="B26" i="5"/>
  <c r="B23" i="5"/>
  <c r="C14" i="5"/>
  <c r="D14" i="5"/>
  <c r="C15" i="5"/>
  <c r="D15" i="5"/>
  <c r="C16" i="5"/>
  <c r="D16" i="5"/>
  <c r="C17" i="5"/>
  <c r="D17" i="5"/>
  <c r="B15" i="5"/>
  <c r="B16" i="5"/>
  <c r="B17" i="5"/>
  <c r="B14" i="5"/>
  <c r="F10" i="4"/>
  <c r="F11" i="4"/>
  <c r="F12" i="4"/>
  <c r="F9" i="4"/>
  <c r="B6" i="3"/>
  <c r="B5" i="3"/>
  <c r="B7" i="3" s="1"/>
  <c r="C10" i="9" l="1"/>
  <c r="C12" i="9"/>
  <c r="C8" i="9"/>
  <c r="C11" i="9"/>
  <c r="C9" i="9"/>
  <c r="G6" i="2"/>
  <c r="H6" i="2"/>
  <c r="I6" i="2" s="1"/>
  <c r="G7" i="2"/>
  <c r="H7" i="2" s="1"/>
  <c r="I7" i="2" s="1"/>
  <c r="G8" i="2"/>
  <c r="H8" i="2"/>
  <c r="I8" i="2" s="1"/>
  <c r="G9" i="2"/>
  <c r="H9" i="2" s="1"/>
  <c r="I9" i="2" s="1"/>
  <c r="G11" i="2"/>
  <c r="H11" i="2" s="1"/>
  <c r="I11" i="2" s="1"/>
  <c r="G12" i="2"/>
  <c r="H12" i="2"/>
  <c r="I12" i="2" s="1"/>
  <c r="G13" i="2"/>
  <c r="H13" i="2" s="1"/>
  <c r="I13" i="2" s="1"/>
  <c r="I5" i="2"/>
  <c r="H5" i="2"/>
  <c r="G5" i="2"/>
  <c r="D6" i="2"/>
  <c r="D7" i="2"/>
  <c r="D8" i="2"/>
  <c r="D9" i="2"/>
  <c r="D10" i="2"/>
  <c r="D11" i="2"/>
  <c r="D12" i="2"/>
  <c r="D13" i="2"/>
  <c r="D5" i="2"/>
  <c r="E8" i="1"/>
  <c r="E9" i="1"/>
  <c r="E10" i="1"/>
  <c r="E11" i="1"/>
  <c r="E12" i="1"/>
  <c r="E13" i="1"/>
  <c r="E14" i="1"/>
  <c r="E15" i="1"/>
  <c r="E7" i="1"/>
  <c r="D8" i="1"/>
  <c r="D9" i="1"/>
  <c r="D10" i="1"/>
  <c r="D11" i="1"/>
  <c r="D12" i="1"/>
  <c r="D13" i="1"/>
  <c r="D14" i="1"/>
  <c r="D15" i="1"/>
  <c r="D7" i="1"/>
  <c r="I12" i="9" l="1"/>
  <c r="H12" i="9"/>
  <c r="I11" i="9"/>
  <c r="H11" i="9"/>
  <c r="I10" i="9"/>
  <c r="H10" i="9"/>
  <c r="I9" i="9"/>
  <c r="H9" i="9"/>
  <c r="I8" i="9"/>
  <c r="H8" i="9"/>
  <c r="J10" i="9" l="1"/>
  <c r="K10" i="9" s="1"/>
  <c r="L10" i="9" s="1"/>
  <c r="J9" i="9"/>
  <c r="K9" i="9" s="1"/>
  <c r="L9" i="9" s="1"/>
  <c r="J11" i="9"/>
  <c r="K11" i="9" s="1"/>
  <c r="L11" i="9" s="1"/>
  <c r="J12" i="9"/>
  <c r="K12" i="9" s="1"/>
  <c r="L12" i="9" s="1"/>
  <c r="J8" i="9"/>
  <c r="K8" i="9" s="1"/>
  <c r="L8" i="9" s="1"/>
  <c r="G7" i="7" l="1"/>
  <c r="F7" i="7"/>
  <c r="E7" i="7"/>
  <c r="D7" i="7"/>
  <c r="C7" i="7"/>
  <c r="B7" i="7"/>
  <c r="B10" i="7" s="1"/>
  <c r="C6" i="7"/>
  <c r="B11" i="6"/>
  <c r="B10" i="6"/>
  <c r="B9" i="6"/>
  <c r="B8" i="6"/>
  <c r="B7" i="6"/>
  <c r="B6" i="6"/>
  <c r="D28" i="5"/>
  <c r="C28" i="5"/>
  <c r="B28" i="5"/>
  <c r="E26" i="5"/>
  <c r="E25" i="5"/>
  <c r="E24" i="5"/>
  <c r="E23" i="5"/>
  <c r="D19" i="5"/>
  <c r="C19" i="5"/>
  <c r="B19" i="5"/>
  <c r="E17" i="5"/>
  <c r="E16" i="5"/>
  <c r="E15" i="5"/>
  <c r="E14" i="5"/>
  <c r="E19" i="5" s="1"/>
  <c r="D10" i="5"/>
  <c r="C10" i="5"/>
  <c r="B10" i="5"/>
  <c r="E8" i="5"/>
  <c r="E7" i="5"/>
  <c r="E6" i="5"/>
  <c r="E5" i="5"/>
  <c r="E10" i="5" s="1"/>
  <c r="C10" i="7" l="1"/>
  <c r="C11" i="7"/>
  <c r="D6" i="7" s="1"/>
  <c r="D10" i="7"/>
  <c r="D11" i="7"/>
  <c r="E6" i="7" s="1"/>
  <c r="F10" i="7"/>
  <c r="F11" i="7"/>
  <c r="G6" i="7" s="1"/>
  <c r="E10" i="7"/>
  <c r="E11" i="7"/>
  <c r="F6" i="7" s="1"/>
  <c r="G10" i="7"/>
  <c r="G11" i="7"/>
  <c r="E28" i="5"/>
  <c r="F14" i="4"/>
  <c r="E12" i="4"/>
  <c r="D12" i="4"/>
  <c r="E11" i="4"/>
  <c r="D11" i="4"/>
  <c r="E10" i="4"/>
  <c r="D10" i="4"/>
  <c r="E9" i="4"/>
  <c r="E14" i="4" s="1"/>
  <c r="D9" i="4"/>
  <c r="D14" i="4" s="1"/>
  <c r="C7" i="3" l="1"/>
  <c r="C6" i="3"/>
  <c r="F13" i="2" l="1"/>
  <c r="F12" i="2"/>
  <c r="F11" i="2"/>
  <c r="F10" i="2"/>
  <c r="F9" i="2"/>
  <c r="F8" i="2"/>
  <c r="F7" i="2"/>
  <c r="F6" i="2"/>
  <c r="F5" i="2"/>
  <c r="G10" i="2" l="1"/>
  <c r="H10" i="2" s="1"/>
  <c r="F15" i="2"/>
  <c r="I10" i="2" l="1"/>
  <c r="I15" i="2" s="1"/>
  <c r="H15" i="2"/>
  <c r="I7" i="9"/>
  <c r="H7" i="9"/>
  <c r="J7" i="9" l="1"/>
  <c r="K7" i="9" s="1"/>
  <c r="L7" i="9" s="1"/>
  <c r="L14" i="9" s="1"/>
</calcChain>
</file>

<file path=xl/sharedStrings.xml><?xml version="1.0" encoding="utf-8"?>
<sst xmlns="http://schemas.openxmlformats.org/spreadsheetml/2006/main" count="261" uniqueCount="179">
  <si>
    <t>Alpheius Global Enterprises</t>
  </si>
  <si>
    <t>Agency Commissions</t>
  </si>
  <si>
    <t>Target</t>
  </si>
  <si>
    <t>Commission</t>
  </si>
  <si>
    <t>Agent</t>
  </si>
  <si>
    <t>Monthly Sales</t>
  </si>
  <si>
    <t>Status</t>
  </si>
  <si>
    <t xml:space="preserve">Janet </t>
  </si>
  <si>
    <t>Costas</t>
  </si>
  <si>
    <t xml:space="preserve">Mark </t>
  </si>
  <si>
    <t>Daniels</t>
  </si>
  <si>
    <t xml:space="preserve">Maureen </t>
  </si>
  <si>
    <t>Grayson</t>
  </si>
  <si>
    <t xml:space="preserve">Jerry </t>
  </si>
  <si>
    <t>Hancock</t>
  </si>
  <si>
    <t>Brian</t>
  </si>
  <si>
    <t>Houson</t>
  </si>
  <si>
    <t>Helen</t>
  </si>
  <si>
    <t>Kai</t>
  </si>
  <si>
    <t>Norris</t>
  </si>
  <si>
    <t>Maunga</t>
  </si>
  <si>
    <t xml:space="preserve">Alex </t>
  </si>
  <si>
    <t>Nguyen</t>
  </si>
  <si>
    <t>Kate</t>
  </si>
  <si>
    <t>Rualowy</t>
  </si>
  <si>
    <t>Weekly Payroll</t>
  </si>
  <si>
    <t>First Name</t>
  </si>
  <si>
    <t>Last Name</t>
  </si>
  <si>
    <t>Pay Scale</t>
  </si>
  <si>
    <t>Hourly Rate</t>
  </si>
  <si>
    <t>Hours Worked</t>
  </si>
  <si>
    <t>Gross Pay</t>
  </si>
  <si>
    <t>Tax Rate</t>
  </si>
  <si>
    <t>Tax</t>
  </si>
  <si>
    <t>Net Pay</t>
  </si>
  <si>
    <t>Hourly Rates</t>
  </si>
  <si>
    <t>Michelle</t>
  </si>
  <si>
    <t>Calahan</t>
  </si>
  <si>
    <t>Kira</t>
  </si>
  <si>
    <t>Convery</t>
  </si>
  <si>
    <t>Paddy</t>
  </si>
  <si>
    <t>Deegan</t>
  </si>
  <si>
    <t>Marty</t>
  </si>
  <si>
    <t>Doyle</t>
  </si>
  <si>
    <t>Connor</t>
  </si>
  <si>
    <t>Healy</t>
  </si>
  <si>
    <t>Alana</t>
  </si>
  <si>
    <t>Keane</t>
  </si>
  <si>
    <t>Siobhan</t>
  </si>
  <si>
    <t>Kelliher</t>
  </si>
  <si>
    <t>Anthony</t>
  </si>
  <si>
    <t>O'Brien</t>
  </si>
  <si>
    <t>Melissa</t>
  </si>
  <si>
    <t>Quinn</t>
  </si>
  <si>
    <t>Totals</t>
  </si>
  <si>
    <t>Tax Table</t>
  </si>
  <si>
    <t>Salary</t>
  </si>
  <si>
    <t>Rate</t>
  </si>
  <si>
    <t>Invoice Reconciliations</t>
  </si>
  <si>
    <t>Invoice</t>
  </si>
  <si>
    <t>Amount Owing</t>
  </si>
  <si>
    <t>Total</t>
  </si>
  <si>
    <t>Total Invoices</t>
  </si>
  <si>
    <t>Unpaid Invoices</t>
  </si>
  <si>
    <t>Inv 1023</t>
  </si>
  <si>
    <t>Inv 1024</t>
  </si>
  <si>
    <t>Inv 1025</t>
  </si>
  <si>
    <t>Inv 1026</t>
  </si>
  <si>
    <t>Inv 1027</t>
  </si>
  <si>
    <t>Inv 1028</t>
  </si>
  <si>
    <t>Inv 1029</t>
  </si>
  <si>
    <t>Inv 1030</t>
  </si>
  <si>
    <t>Inv 1031</t>
  </si>
  <si>
    <t>Inv 1032</t>
  </si>
  <si>
    <t>Inv 1033</t>
  </si>
  <si>
    <t>Inv 1034</t>
  </si>
  <si>
    <t>Paid Invoices</t>
  </si>
  <si>
    <t>Count</t>
  </si>
  <si>
    <t>Ratio</t>
  </si>
  <si>
    <t>Employee Superannuation</t>
  </si>
  <si>
    <t>Superannuation Rate:</t>
  </si>
  <si>
    <t>Employee</t>
  </si>
  <si>
    <t>Calculations</t>
  </si>
  <si>
    <t>Surname</t>
  </si>
  <si>
    <t>Unformatted</t>
  </si>
  <si>
    <t>2 Decimals</t>
  </si>
  <si>
    <t>Rounded</t>
  </si>
  <si>
    <t>Peter</t>
  </si>
  <si>
    <t>Reynolds</t>
  </si>
  <si>
    <t>Zimmstein</t>
  </si>
  <si>
    <t>Quarterly Revenue</t>
  </si>
  <si>
    <t>Revenue</t>
  </si>
  <si>
    <t>Jan</t>
  </si>
  <si>
    <t>Feb</t>
  </si>
  <si>
    <t>Mar</t>
  </si>
  <si>
    <t>Auckland</t>
  </si>
  <si>
    <t>Dublin</t>
  </si>
  <si>
    <t>Melbourne</t>
  </si>
  <si>
    <t>New York</t>
  </si>
  <si>
    <t>Number Manipulator</t>
  </si>
  <si>
    <t>Value</t>
  </si>
  <si>
    <t>ROUND</t>
  </si>
  <si>
    <t>INT</t>
  </si>
  <si>
    <t>TRUNC</t>
  </si>
  <si>
    <t>ABS</t>
  </si>
  <si>
    <t>SIGN</t>
  </si>
  <si>
    <t>Restaurant Tip Disbursement</t>
  </si>
  <si>
    <t>Week 1</t>
  </si>
  <si>
    <t>Week 2</t>
  </si>
  <si>
    <t>Week 3</t>
  </si>
  <si>
    <t>Week 4</t>
  </si>
  <si>
    <t>Week 5</t>
  </si>
  <si>
    <t>Week 6</t>
  </si>
  <si>
    <t>Tips taken</t>
  </si>
  <si>
    <t>Previous remainder</t>
  </si>
  <si>
    <t>Tips to disburse</t>
  </si>
  <si>
    <t>Number of employees</t>
  </si>
  <si>
    <t>Amount each</t>
  </si>
  <si>
    <t>Remainder</t>
  </si>
  <si>
    <t>Age</t>
  </si>
  <si>
    <t>Service</t>
  </si>
  <si>
    <t>Date of Birth</t>
  </si>
  <si>
    <t>Commenced</t>
  </si>
  <si>
    <t>Bad Practice</t>
  </si>
  <si>
    <t>Good Practice</t>
  </si>
  <si>
    <t>Employee Details</t>
  </si>
  <si>
    <t>Automated Watering System</t>
  </si>
  <si>
    <t>Time Now:</t>
  </si>
  <si>
    <t>Location</t>
  </si>
  <si>
    <t>Start Time</t>
  </si>
  <si>
    <t>Price (per l)</t>
  </si>
  <si>
    <t>Cost</t>
  </si>
  <si>
    <t>Southern rose beds</t>
  </si>
  <si>
    <t>Front lawns</t>
  </si>
  <si>
    <t>Quadrangle</t>
  </si>
  <si>
    <t>Petunia patch</t>
  </si>
  <si>
    <t>Eastern lawns</t>
  </si>
  <si>
    <t>Western lawns</t>
  </si>
  <si>
    <t>Current Cost</t>
  </si>
  <si>
    <t>Running Time</t>
  </si>
  <si>
    <t>Flow (lt/m)</t>
  </si>
  <si>
    <t>Hrs</t>
  </si>
  <si>
    <t>Mins</t>
  </si>
  <si>
    <t>Total Mins</t>
  </si>
  <si>
    <t>Litres Used</t>
  </si>
  <si>
    <t>Equipment Inventory (Gardens)</t>
  </si>
  <si>
    <t>Purchased</t>
  </si>
  <si>
    <t>Equipment</t>
  </si>
  <si>
    <t>Day</t>
  </si>
  <si>
    <t>Mth</t>
  </si>
  <si>
    <t>Yr</t>
  </si>
  <si>
    <t>Date</t>
  </si>
  <si>
    <t>Life (yrs)</t>
  </si>
  <si>
    <t>Retirement Date</t>
  </si>
  <si>
    <t>Ride-On Lawn Mower</t>
  </si>
  <si>
    <t>Motorised Mulcher 3hp</t>
  </si>
  <si>
    <t>Motorised Mulcher 5hp</t>
  </si>
  <si>
    <t>Rotary Hoe</t>
  </si>
  <si>
    <t>Titan Tough Mini Trencher</t>
  </si>
  <si>
    <t>Employee Loans</t>
  </si>
  <si>
    <t>Amount Borrowed</t>
  </si>
  <si>
    <t>Interest Rate</t>
  </si>
  <si>
    <t>Total To Repay</t>
  </si>
  <si>
    <t>Interest Earned By Alpheius</t>
  </si>
  <si>
    <t>Employee Payments</t>
  </si>
  <si>
    <t>Payments Per Year:</t>
  </si>
  <si>
    <t>Years</t>
  </si>
  <si>
    <t>Explanation:
Alpheius employs agents to promote and sell its diverse product range and services. To reward and provide incentive to these agents, they are paid a commission of 5% of the amount of sales over the target. For example, the target is 34,000. If an agent sells 40,000 they will receive 5% of 6,000 as a commission. And, for greater incentive, they will receive 10% if they double target - note that a "nested" function is required to calculate this.
In this worksheet, the target and commission amounts are (correctly) displayed in their own cells rather than being hard-coded into formulas. These amounts are then referenced by the formulas. Since the formulas will be copied to other cells, you need to be mindful of absolute versus relative cell addressing - if you do not put the $ sign in the correct place, you could end up under or over paying the agent</t>
  </si>
  <si>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 xml:space="preserve">Here we have a typical worksheet for lookup functions, involving payroll and tax tables. Each of the employees at Alpheius is on a specific pay scale from 1 to 5 (column C shows the pay scale for each employee). The scale is used to determine the respective hourly rate for each employee. The hourly rates are in a table to the right (K4:L10). Given the pay scale number, Excel will </t>
    </r>
    <r>
      <rPr>
        <b/>
        <i/>
        <sz val="10"/>
        <color theme="1"/>
        <rFont val="Calibri"/>
        <family val="2"/>
        <scheme val="minor"/>
      </rPr>
      <t>choose</t>
    </r>
    <r>
      <rPr>
        <i/>
        <sz val="10"/>
        <color theme="1"/>
        <rFont val="Calibri"/>
        <family val="2"/>
        <scheme val="minor"/>
      </rPr>
      <t xml:space="preserve"> the appropriate rate of pay from the table.
Once the pay scale has been found, the hours worked can be multiplied by the hourly rate to determine the gross pay. Once we know the gross pay, we should be able to get Excel to </t>
    </r>
    <r>
      <rPr>
        <b/>
        <i/>
        <sz val="10"/>
        <color theme="1"/>
        <rFont val="Calibri"/>
        <family val="2"/>
        <scheme val="minor"/>
      </rPr>
      <t>lookup</t>
    </r>
    <r>
      <rPr>
        <i/>
        <sz val="10"/>
        <color theme="1"/>
        <rFont val="Calibri"/>
        <family val="2"/>
        <scheme val="minor"/>
      </rPr>
      <t xml:space="preserve"> the tax table to find the appropriate tax rate for us. Again, the tax rate can be used to calculate tax payable which in turn allows us to calculate the net pay.
There are a couple of things to note about this worksheet. Firstly, lookup tables like the ones used here should really be kept in another worksheet to avoid inadvertant editing. We've placed them here so that you can see how the functions work, but this is not a good idea in reality. Secondly, in worksheets like this you really need to understand and apply absolute and relative cell addressing in formulas and functions to ensure that your CHOOSE or LOOKUP functions retrieve the correct values.
When we use the VLOOKUP function in this exercise we actually begin by giving the table a Range Name. This is not essential but it is a highly recommended practice to adopt - it overcomes the problem of remembering and applting absolute cell addressing and it also makes a lookup function more readable.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</si>
  <si>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In this example we have a list of invoices in columns E and F. When an invoice has been paid, the value in the Amount Owing column is changed to "Paid". Using the COUNT and COUNTA functions we can count the data in the Amount Owing column to determine how many are paid and unpaid. We can then calculate paid to upaid ratios.
There is, however, a bit of an issue to resolve. Until we enter some values or formulas in the cells in column B, our ratio formula displays #DIV/0!. This message appears when you attempt to divide a value by zero. With the use of the IF function we can test for this and display an appropriate value or message. The formula in cell C6 has been left to display the message. The formula in cell C7 is similar to the one in C6 but has been altered to prevent the display of the message.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</si>
  <si>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Rounding issues are generally more of a nuisance than a signifcant cause for concern. In column E, the values have been formatted to 2 decimal places and you will notice that it shows a total of 18,807.50 - adding the displayed values should actually total to 18,807.51.
While this example is not a major cause for concern, there will be applications where this inconsistency may become critical. In these situations the individual values are best converted into true rounded values rather than just being formatted as such - remember, formatting changes only the appearance, not the underlying value.</t>
    </r>
  </si>
  <si>
    <r>
      <rPr>
        <b/>
        <i/>
        <sz val="10"/>
        <color theme="1"/>
        <rFont val="Calibri"/>
        <family val="2"/>
        <scheme val="minor"/>
      </rPr>
      <t xml:space="preserve">Explanation:
</t>
    </r>
    <r>
      <rPr>
        <i/>
        <sz val="10"/>
        <color theme="1"/>
        <rFont val="Calibri"/>
        <family val="2"/>
        <scheme val="minor"/>
      </rPr>
      <t xml:space="preserve">When you are dealing in millions, the amounts below thousands can make figures difficult to interpret. So here we're using both ROUNDOWN and ROUNDUP with their negative digits to clear the detail and only show us thousands.
</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</si>
  <si>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contains a series of numbers that will demonstrate the effects of applying a range of functions.
The INT function removes decimals but always rounds the whole number down - notice what happens here with negative values. If you only want to discard the decimals and leave the whole number intact, then use the TRUNC function.
We have also included the ABS and the SIGN functions. ABS returns the absolute value of a number as a positive value irrespective of whether it  is negative or positive. SIGN returns the value of -1 if a number is negative or 1 if the number is positive - using the IF function in conjunction with SIGN (e.g. =IF(SIGN(A5)=-1,....,...)) is a good way to test if a number in a cell is negative or positive which can then initiate the appropriate action.</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</si>
  <si>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is designed to allow the restaurant manager at Alpheius to equitably disburse the money received in the tips jar to the staff on a weekly basis, paid as a rounded amount. Any remaining money goes back into the jar to be added to the next week's tips.
A ROUNDDOWN function is used in row 10 to round down to the nearest whole amount for each week. The remainder will be calculated in row 11 using a MOD function. The remainder then transfers to the next week using the formula in row 6. However, to prevent the remainder amount "leaking" to all of the successive weeks, an IF function is used to calculate whether a weekly amount has been added in tips taken (row 5) from Week 2 onwards. If nothing has been added then the IF function negates the remainder amount to zero - only when the week's takings are entered will any remainders be added to it.</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</si>
  <si>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premise of this worksheet is to tell you how old the employees at Alpheius are and how long they have been employed there.
There are, however, some things to note. In columns C and D you will see that the ages and length of service have been typed into the cells, not calculated, causing errors as time continues. For instance, Michelle Calahan may have been 47 and worked at Alpheius for 15 years when this worksheet was first created or updated, but a year later she will be a year older and have worked a year longer than these values reflect. Keeping 9 employee records would be tedious, but keeping 900 would be almost impossible.
To overcome this problem the worksheet can be made dynamic so that it will always reflect the correct age and length of service, irrespective of when the worksheet is opened. This is done by entering the date of birth and the commencement date of the employee. This information never changes and can be used in formulas to calculate age and length of service. The function used is TODAY which captures the current system date of your computer and allows you to perform date arithmetic.
Some date functions, like NOW and TODAY, don't require any arguments (variables within brackets). However, they DO still need to have brackets at the end of them. If you see the #NAME? message when you enter a date function it will most likely occur because you omitted the brackets.</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</si>
  <si>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NOW function is normally used to work with time as it is changing. In this worksheet Genna Smith, the groundsperson at Alpheius, has created a worksheet to track the amount of water being used in their irrigation system. Given that she knows when each part of the system was started she can use the NOW function to calculate how long it has been running.
Given information such as running time, we can attempt to calculate water usage (if we know flow rates) and even costs. Some of these formulas are created in columns F to L . These additional formulas use other functions such as HOUR and MINUTE to extract the relevant values from NOW.
SPECIAL NOTE: Remember that most date and time functions are dependent on the system clock built into your computer. The values in the table above will keep changing depending upon the time of day you are using this worksheet and how often the worksheet is recalculated.</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</si>
  <si>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Most companies keep their equipment only for a specific period of time. This worksheet records the date purchased of the plant and equipment in the Gardens department of Alpheius and, given the known time for keeping this equipment, calculates when the equipment is due to be retired.
Many database systems return dates as separate year, month and day entries. We're assuming this has been the case with Alpheius. The DATE function is used to convert the entries in 3 cells into a date serial number so that the date can then be used for further arithmetic.</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</si>
  <si>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Alpheius has an employee loans scheme where employees can borrow money from the company and repay it on a regular basis. Alpheius charges interest but at a fixed rate over the loan - the rate is set at the time the loan is taken out. Employees can choose how long they want to take the loan over. This worksheet calculates the regular payment amount that the employee has to make to pay back the loan. It then uses this payment information to work out how much in total the employee will pay back and how much interest Alpheius will make on the loan.
A couple of issues need to be addressed. Firstly the PMT function returns a negative value (as do most of the financial functions in Excel) so at the end of the PMT formula we multiply it by -1 to return it to a positive value. We could have enclosed the PMT within an ABS function as an alternative, e.g. =ABS(PMT(...)).
Secondly, we placed the number of payments in a year into cell D3. When using PMT your interest rate must be adjusted to reflect the correct number of annual repayments. In our example, in PMT we divide the interest rate by D3, then multiply the number of periods in PMT by D3. This means we can change the value in D3 to see what effect paying more or less times in a year will have. For example, if we change D3  to 1  (only 1 payment per year) the payment will be very different to if we change D3 to 26 (fortnightly repayments). This also influences how much in total is paid back to Alpheius as well as the interest that Alpheius earns - try it and see after you've entered all of the formulas.</t>
    </r>
  </si>
  <si>
    <t>Paid</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</si>
</sst>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 #,##0.00_-;_-* &quot;-&quot;??_-;_-@_-"/>
    <numFmt numFmtId="164" formatCode="_-* #,##0_-;\-* #,##0_-;_-* &quot;-&quot;??_-;_-@_-"/>
    <numFmt numFmtId="165" formatCode="&quot;$&quot;#,##0.00"/>
    <numFmt numFmtId="166" formatCode="0.0"/>
    <numFmt numFmtId="167" formatCode="0.0%"/>
    <numFmt numFmtId="168" formatCode="_-* #,##0.0_-;\-* #,##0.0_-;_-* &quot;-&quot;??_-;_-@_-"/>
    <numFmt numFmtId="175" formatCode="[$-F400]h:mm:ss\ AM/PM"/>
    <numFmt numFmtId="176" formatCode="h:mm:ss;@"/>
  </numFmts>
  <fonts count="15" x14ac:knownFonts="1">
    <font>
      <sz val="11"/>
      <color theme="1"/>
      <name val="Calibri"/>
      <family val="2"/>
      <scheme val="minor"/>
    </font>
    <font>
      <sz val="11"/>
      <color theme="1"/>
      <name val="Calibri"/>
      <family val="2"/>
      <scheme val="minor"/>
    </font>
    <font>
      <b/>
      <sz val="14"/>
      <color rgb="FF008000"/>
      <name val="Calibri"/>
      <family val="2"/>
      <scheme val="minor"/>
    </font>
    <font>
      <b/>
      <sz val="14"/>
      <name val="Calibri"/>
      <family val="2"/>
      <scheme val="minor"/>
    </font>
    <font>
      <b/>
      <sz val="11"/>
      <name val="Calibri"/>
      <family val="2"/>
      <scheme val="minor"/>
    </font>
    <font>
      <b/>
      <sz val="11"/>
      <color theme="3"/>
      <name val="Calibri"/>
      <family val="2"/>
      <scheme val="minor"/>
    </font>
    <font>
      <b/>
      <sz val="11"/>
      <color theme="1"/>
      <name val="Calibri"/>
      <family val="2"/>
      <scheme val="minor"/>
    </font>
    <font>
      <b/>
      <sz val="13"/>
      <color theme="3"/>
      <name val="Calibri"/>
      <family val="2"/>
      <scheme val="minor"/>
    </font>
    <font>
      <i/>
      <sz val="11"/>
      <color theme="1"/>
      <name val="Calibri"/>
      <family val="2"/>
      <scheme val="minor"/>
    </font>
    <font>
      <i/>
      <sz val="10"/>
      <name val="Arial"/>
      <family val="2"/>
    </font>
    <font>
      <sz val="11"/>
      <color theme="0"/>
      <name val="Calibri"/>
      <family val="2"/>
      <scheme val="minor"/>
    </font>
    <font>
      <b/>
      <i/>
      <sz val="10"/>
      <color theme="1"/>
      <name val="Calibri"/>
      <family val="2"/>
      <scheme val="minor"/>
    </font>
    <font>
      <sz val="10"/>
      <color theme="1"/>
      <name val="Calibri"/>
      <family val="2"/>
      <scheme val="minor"/>
    </font>
    <font>
      <i/>
      <sz val="10"/>
      <color theme="1"/>
      <name val="Calibri"/>
      <family val="2"/>
      <scheme val="minor"/>
    </font>
    <font>
      <b/>
      <sz val="10"/>
      <color theme="1"/>
      <name val="Arial"/>
      <family val="2"/>
    </font>
  </fonts>
  <fills count="7">
    <fill>
      <patternFill patternType="none"/>
    </fill>
    <fill>
      <patternFill patternType="gray125"/>
    </fill>
    <fill>
      <patternFill patternType="solid">
        <fgColor theme="8" tint="0.79998168889431442"/>
        <bgColor indexed="64"/>
      </patternFill>
    </fill>
    <fill>
      <patternFill patternType="solid">
        <fgColor theme="6" tint="0.79998168889431442"/>
        <bgColor indexed="65"/>
      </patternFill>
    </fill>
    <fill>
      <patternFill patternType="solid">
        <fgColor theme="7" tint="0.79998168889431442"/>
        <bgColor indexed="64"/>
      </patternFill>
    </fill>
    <fill>
      <patternFill patternType="solid">
        <fgColor rgb="FFFF0000"/>
        <bgColor indexed="64"/>
      </patternFill>
    </fill>
    <fill>
      <patternFill patternType="solid">
        <fgColor rgb="FF00B050"/>
        <bgColor indexed="64"/>
      </patternFill>
    </fill>
  </fills>
  <borders count="5">
    <border>
      <left/>
      <right/>
      <top/>
      <bottom/>
      <diagonal/>
    </border>
    <border>
      <left/>
      <right/>
      <top/>
      <bottom style="thin">
        <color indexed="64"/>
      </bottom>
      <diagonal/>
    </border>
    <border>
      <left/>
      <right/>
      <top/>
      <bottom style="medium">
        <color theme="4" tint="0.39997558519241921"/>
      </bottom>
      <diagonal/>
    </border>
    <border>
      <left/>
      <right/>
      <top style="thin">
        <color theme="4"/>
      </top>
      <bottom style="double">
        <color theme="4"/>
      </bottom>
      <diagonal/>
    </border>
    <border>
      <left/>
      <right/>
      <top/>
      <bottom style="thick">
        <color theme="4" tint="0.499984740745262"/>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1" fillId="3" borderId="0" applyNumberFormat="0" applyBorder="0" applyAlignment="0" applyProtection="0"/>
  </cellStyleXfs>
  <cellXfs count="74">
    <xf numFmtId="0" fontId="0" fillId="0" borderId="0" xfId="0"/>
    <xf numFmtId="0" fontId="2" fillId="0" borderId="0" xfId="0" applyFont="1"/>
    <xf numFmtId="0" fontId="3" fillId="0" borderId="0" xfId="0" applyFont="1"/>
    <xf numFmtId="0" fontId="0" fillId="0" borderId="0" xfId="0" applyFont="1"/>
    <xf numFmtId="0" fontId="4" fillId="0" borderId="0" xfId="0" applyFont="1"/>
    <xf numFmtId="164" fontId="0" fillId="0" borderId="0" xfId="1" applyNumberFormat="1" applyFont="1"/>
    <xf numFmtId="9" fontId="0" fillId="0" borderId="0" xfId="0" applyNumberFormat="1" applyFont="1"/>
    <xf numFmtId="0" fontId="4" fillId="0" borderId="1" xfId="0" applyFont="1" applyBorder="1"/>
    <xf numFmtId="0" fontId="4" fillId="0" borderId="1" xfId="0" applyFont="1" applyBorder="1" applyAlignment="1"/>
    <xf numFmtId="0" fontId="4" fillId="0" borderId="1" xfId="0" applyFont="1" applyBorder="1" applyAlignment="1">
      <alignment horizontal="left" wrapText="1" indent="1"/>
    </xf>
    <xf numFmtId="0" fontId="4" fillId="0" borderId="1" xfId="0" applyFont="1" applyBorder="1" applyAlignment="1">
      <alignment horizontal="right" wrapText="1"/>
    </xf>
    <xf numFmtId="0" fontId="0" fillId="0" borderId="0" xfId="0" applyBorder="1" applyAlignment="1">
      <alignment vertical="center"/>
    </xf>
    <xf numFmtId="0" fontId="0" fillId="0" borderId="0" xfId="0" applyBorder="1" applyAlignment="1">
      <alignment horizontal="center" vertical="center"/>
    </xf>
    <xf numFmtId="166" fontId="0" fillId="0" borderId="0" xfId="0" applyNumberFormat="1" applyBorder="1" applyAlignment="1">
      <alignment vertical="center"/>
    </xf>
    <xf numFmtId="43" fontId="0" fillId="0" borderId="0" xfId="1" applyFont="1" applyBorder="1" applyAlignment="1">
      <alignment vertical="center"/>
    </xf>
    <xf numFmtId="9" fontId="0" fillId="0" borderId="0" xfId="2" applyFont="1" applyBorder="1" applyAlignment="1">
      <alignment vertical="center"/>
    </xf>
    <xf numFmtId="0" fontId="0" fillId="0" borderId="0" xfId="0" applyAlignment="1">
      <alignment horizontal="center"/>
    </xf>
    <xf numFmtId="0" fontId="0" fillId="0" borderId="0" xfId="0" applyAlignment="1">
      <alignment vertical="center"/>
    </xf>
    <xf numFmtId="0" fontId="5" fillId="2" borderId="2" xfId="3" applyFill="1" applyAlignment="1">
      <alignment vertical="center"/>
    </xf>
    <xf numFmtId="0" fontId="5" fillId="2" borderId="2" xfId="3" applyFill="1" applyAlignment="1">
      <alignment horizontal="center" vertical="center" wrapText="1"/>
    </xf>
    <xf numFmtId="0" fontId="5" fillId="2" borderId="2" xfId="3" applyFill="1" applyAlignment="1">
      <alignment horizontal="right" vertical="center" wrapText="1"/>
    </xf>
    <xf numFmtId="0" fontId="5" fillId="2" borderId="2" xfId="3" applyFill="1" applyAlignment="1">
      <alignment horizontal="right" vertical="center"/>
    </xf>
    <xf numFmtId="0" fontId="6" fillId="2" borderId="3" xfId="4" applyFill="1" applyAlignment="1">
      <alignment horizontal="right" vertical="center" wrapText="1"/>
    </xf>
    <xf numFmtId="43" fontId="6" fillId="0" borderId="3" xfId="1" applyFont="1" applyBorder="1" applyAlignment="1">
      <alignment vertical="center"/>
    </xf>
    <xf numFmtId="165" fontId="6" fillId="0" borderId="3" xfId="4" applyNumberFormat="1" applyAlignment="1">
      <alignment vertical="center"/>
    </xf>
    <xf numFmtId="0" fontId="5" fillId="0" borderId="2" xfId="3" applyAlignment="1">
      <alignment horizontal="right"/>
    </xf>
    <xf numFmtId="3" fontId="0" fillId="0" borderId="0" xfId="1" applyNumberFormat="1" applyFont="1"/>
    <xf numFmtId="167" fontId="0" fillId="0" borderId="0" xfId="2" applyNumberFormat="1" applyFont="1"/>
    <xf numFmtId="0" fontId="5" fillId="0" borderId="2" xfId="3"/>
    <xf numFmtId="0" fontId="6" fillId="0" borderId="0" xfId="0" applyFont="1" applyAlignment="1">
      <alignment horizontal="right" indent="1"/>
    </xf>
    <xf numFmtId="0" fontId="8" fillId="0" borderId="0" xfId="0" applyFont="1" applyAlignment="1">
      <alignment horizontal="right" indent="1"/>
    </xf>
    <xf numFmtId="43" fontId="0" fillId="0" borderId="0" xfId="1" applyFont="1"/>
    <xf numFmtId="9" fontId="0" fillId="0" borderId="0" xfId="2" applyFont="1"/>
    <xf numFmtId="0" fontId="1" fillId="3" borderId="0" xfId="6" applyAlignment="1">
      <alignment horizontal="center"/>
    </xf>
    <xf numFmtId="43" fontId="1" fillId="3" borderId="0" xfId="6" applyNumberFormat="1"/>
    <xf numFmtId="167" fontId="0" fillId="0" borderId="0" xfId="0" applyNumberFormat="1"/>
    <xf numFmtId="0" fontId="7" fillId="0" borderId="4" xfId="5"/>
    <xf numFmtId="0" fontId="5" fillId="0" borderId="2" xfId="3" applyAlignment="1">
      <alignment horizontal="center"/>
    </xf>
    <xf numFmtId="0" fontId="6" fillId="0" borderId="3" xfId="4"/>
    <xf numFmtId="43" fontId="6" fillId="0" borderId="3" xfId="4" applyNumberFormat="1"/>
    <xf numFmtId="0" fontId="8" fillId="0" borderId="0" xfId="0" applyFont="1" applyAlignment="1">
      <alignment horizontal="left" indent="1"/>
    </xf>
    <xf numFmtId="3" fontId="0" fillId="0" borderId="0" xfId="0" applyNumberFormat="1"/>
    <xf numFmtId="0" fontId="6" fillId="0" borderId="3" xfId="4" applyAlignment="1">
      <alignment horizontal="left" indent="1"/>
    </xf>
    <xf numFmtId="3" fontId="6" fillId="0" borderId="3" xfId="4" applyNumberFormat="1"/>
    <xf numFmtId="0" fontId="5" fillId="0" borderId="2" xfId="3" applyAlignment="1">
      <alignment horizontal="right" indent="1"/>
    </xf>
    <xf numFmtId="0" fontId="0" fillId="0" borderId="0" xfId="0" applyAlignment="1">
      <alignment horizontal="right" indent="1"/>
    </xf>
    <xf numFmtId="0" fontId="8" fillId="0" borderId="0" xfId="0" applyFont="1"/>
    <xf numFmtId="43" fontId="0" fillId="0" borderId="0" xfId="0" applyNumberFormat="1"/>
    <xf numFmtId="0" fontId="5" fillId="2" borderId="2" xfId="3" applyFill="1" applyAlignment="1">
      <alignment horizontal="center" vertical="center"/>
    </xf>
    <xf numFmtId="168" fontId="0" fillId="0" borderId="0" xfId="1" applyNumberFormat="1" applyFont="1"/>
    <xf numFmtId="0" fontId="0" fillId="0" borderId="0" xfId="1" applyNumberFormat="1" applyFont="1" applyAlignment="1">
      <alignment horizontal="center"/>
    </xf>
    <xf numFmtId="14" fontId="0" fillId="0" borderId="0" xfId="0" applyNumberFormat="1"/>
    <xf numFmtId="18" fontId="0" fillId="0" borderId="0" xfId="0" applyNumberFormat="1"/>
    <xf numFmtId="43" fontId="6" fillId="0" borderId="3" xfId="1" applyFont="1" applyBorder="1"/>
    <xf numFmtId="0" fontId="8" fillId="0" borderId="0" xfId="0" applyFont="1" applyAlignment="1">
      <alignment horizontal="right"/>
    </xf>
    <xf numFmtId="43" fontId="0" fillId="0" borderId="0" xfId="1" applyNumberFormat="1" applyFont="1"/>
    <xf numFmtId="0" fontId="12" fillId="0" borderId="0" xfId="0" applyFont="1" applyFill="1" applyAlignment="1">
      <alignment vertical="top" wrapText="1"/>
    </xf>
    <xf numFmtId="0" fontId="0" fillId="0" borderId="0" xfId="0" applyFill="1" applyAlignment="1">
      <alignment vertical="top" wrapText="1"/>
    </xf>
    <xf numFmtId="0" fontId="14" fillId="0" borderId="0" xfId="0" applyFont="1"/>
    <xf numFmtId="0" fontId="13" fillId="0" borderId="0" xfId="0" applyFont="1" applyFill="1" applyAlignment="1">
      <alignment vertical="top" wrapText="1"/>
    </xf>
    <xf numFmtId="0" fontId="0" fillId="0" borderId="0" xfId="0" applyFill="1"/>
    <xf numFmtId="0" fontId="13" fillId="4" borderId="0" xfId="0" applyFont="1" applyFill="1" applyAlignment="1">
      <alignment horizontal="left" vertical="top" wrapText="1"/>
    </xf>
    <xf numFmtId="0" fontId="5" fillId="2" borderId="2" xfId="3" applyFill="1" applyAlignment="1">
      <alignment horizontal="center" vertical="center"/>
    </xf>
    <xf numFmtId="0" fontId="12" fillId="4" borderId="0" xfId="0" applyFont="1" applyFill="1" applyAlignment="1">
      <alignment horizontal="left" vertical="top" wrapText="1"/>
    </xf>
    <xf numFmtId="0" fontId="9" fillId="0" borderId="0" xfId="0" applyFont="1" applyAlignment="1">
      <alignment horizontal="left"/>
    </xf>
    <xf numFmtId="0" fontId="7" fillId="0" borderId="4" xfId="5" applyAlignment="1">
      <alignment horizontal="center"/>
    </xf>
    <xf numFmtId="0" fontId="10" fillId="5" borderId="0" xfId="0" applyFont="1" applyFill="1" applyAlignment="1">
      <alignment horizontal="center"/>
    </xf>
    <xf numFmtId="0" fontId="10" fillId="6" borderId="0" xfId="0" applyFont="1" applyFill="1" applyAlignment="1">
      <alignment horizontal="center"/>
    </xf>
    <xf numFmtId="0" fontId="5" fillId="0" borderId="2" xfId="3" applyAlignment="1">
      <alignment horizontal="center"/>
    </xf>
    <xf numFmtId="0" fontId="12" fillId="4" borderId="0" xfId="0" applyFont="1" applyFill="1" applyAlignment="1">
      <alignment vertical="top" wrapText="1"/>
    </xf>
    <xf numFmtId="43" fontId="0" fillId="3" borderId="0" xfId="6" applyNumberFormat="1" applyFont="1"/>
    <xf numFmtId="164" fontId="14" fillId="0" borderId="0" xfId="1" applyNumberFormat="1" applyFont="1"/>
    <xf numFmtId="175" fontId="0" fillId="0" borderId="0" xfId="0" applyNumberFormat="1"/>
    <xf numFmtId="176" fontId="0" fillId="0" borderId="0" xfId="0" applyNumberFormat="1"/>
  </cellXfs>
  <cellStyles count="7">
    <cellStyle name="20% - Accent3" xfId="6" builtinId="38"/>
    <cellStyle name="Comma" xfId="1" builtinId="3"/>
    <cellStyle name="Heading 2" xfId="5" builtinId="17"/>
    <cellStyle name="Heading 3" xfId="3" builtinId="18"/>
    <cellStyle name="Normal" xfId="0" builtinId="0"/>
    <cellStyle name="Percent" xfId="2" builtinId="5"/>
    <cellStyle name="Total" xfId="4" builtin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workbookViewId="0">
      <selection activeCell="E7" sqref="E7:E15"/>
    </sheetView>
  </sheetViews>
  <sheetFormatPr defaultRowHeight="15" x14ac:dyDescent="0.25"/>
  <cols>
    <col min="1" max="2" width="12.7109375" customWidth="1"/>
    <col min="3" max="3" width="16.85546875" customWidth="1"/>
    <col min="4" max="4" width="16.42578125" customWidth="1"/>
    <col min="5" max="5" width="15.7109375" customWidth="1"/>
  </cols>
  <sheetData>
    <row r="1" spans="1:11" ht="18.75" x14ac:dyDescent="0.3">
      <c r="A1" s="1" t="s">
        <v>0</v>
      </c>
      <c r="B1" s="2"/>
      <c r="C1" s="3"/>
      <c r="D1" s="3"/>
      <c r="E1" s="3"/>
    </row>
    <row r="2" spans="1:11" ht="15" customHeight="1" x14ac:dyDescent="0.25">
      <c r="A2" s="4" t="s">
        <v>1</v>
      </c>
      <c r="B2" s="4"/>
      <c r="C2" s="3"/>
      <c r="D2" s="4" t="s">
        <v>2</v>
      </c>
      <c r="E2" s="5">
        <v>34000</v>
      </c>
      <c r="G2" s="56"/>
      <c r="H2" s="56"/>
      <c r="I2" s="56"/>
      <c r="J2" s="56"/>
      <c r="K2" s="56"/>
    </row>
    <row r="3" spans="1:11" x14ac:dyDescent="0.25">
      <c r="A3" s="3"/>
      <c r="B3" s="3"/>
      <c r="C3" s="3"/>
      <c r="D3" s="4" t="s">
        <v>3</v>
      </c>
      <c r="E3" s="6">
        <v>0.05</v>
      </c>
      <c r="G3" s="56"/>
      <c r="H3" s="56"/>
      <c r="I3" s="56"/>
      <c r="J3" s="56"/>
      <c r="K3" s="56"/>
    </row>
    <row r="4" spans="1:11" x14ac:dyDescent="0.25">
      <c r="A4" s="3"/>
      <c r="B4" s="3"/>
      <c r="C4" s="3"/>
      <c r="D4" s="3"/>
      <c r="E4" s="3"/>
      <c r="G4" s="56"/>
      <c r="H4" s="56"/>
      <c r="I4" s="56"/>
      <c r="J4" s="56"/>
      <c r="K4" s="56"/>
    </row>
    <row r="5" spans="1:11" x14ac:dyDescent="0.25">
      <c r="A5" s="7" t="s">
        <v>4</v>
      </c>
      <c r="B5" s="7"/>
      <c r="C5" s="8" t="s">
        <v>5</v>
      </c>
      <c r="D5" s="9" t="s">
        <v>6</v>
      </c>
      <c r="E5" s="10" t="s">
        <v>3</v>
      </c>
      <c r="G5" s="56"/>
      <c r="H5" s="56"/>
      <c r="I5" s="56"/>
      <c r="J5" s="56"/>
      <c r="K5" s="56"/>
    </row>
    <row r="6" spans="1:11" x14ac:dyDescent="0.25">
      <c r="A6" s="3"/>
      <c r="B6" s="3"/>
      <c r="C6" s="3"/>
      <c r="D6" s="3"/>
      <c r="E6" s="3"/>
      <c r="G6" s="56"/>
      <c r="H6" s="56"/>
      <c r="I6" s="56"/>
      <c r="J6" s="56"/>
      <c r="K6" s="56"/>
    </row>
    <row r="7" spans="1:11" x14ac:dyDescent="0.25">
      <c r="A7" s="3" t="s">
        <v>7</v>
      </c>
      <c r="B7" s="3" t="s">
        <v>8</v>
      </c>
      <c r="C7" s="5">
        <v>45000</v>
      </c>
      <c r="D7" s="58" t="str">
        <f>IF(C7&gt;=$E$2,"Exceeded Target","Below Target")</f>
        <v>Exceeded Target</v>
      </c>
      <c r="E7" s="5">
        <f>IF(C7&gt;=(2*$E$2),
(C7-$E$2)*(2*$E$3),
IF(C7&gt;=$E$2,
(C7-$E$2)*$E$3,
0))</f>
        <v>550</v>
      </c>
      <c r="G7" s="56"/>
      <c r="H7" s="56"/>
      <c r="I7" s="56"/>
      <c r="J7" s="56"/>
      <c r="K7" s="56"/>
    </row>
    <row r="8" spans="1:11" x14ac:dyDescent="0.25">
      <c r="A8" s="3" t="s">
        <v>9</v>
      </c>
      <c r="B8" s="3" t="s">
        <v>10</v>
      </c>
      <c r="C8" s="5">
        <v>25000</v>
      </c>
      <c r="D8" s="58" t="str">
        <f t="shared" ref="D8:D15" si="0">IF(C8&gt;=$E$2,"Exceeded Target","Below Target")</f>
        <v>Below Target</v>
      </c>
      <c r="E8" s="5">
        <f t="shared" ref="E8:E15" si="1">IF(C8&gt;=(2*$E$2),
(C8-$E$2)*(2*$E$3),
IF(C8&gt;=$E$2,
(C8-$E$2)*$E$3,
0))</f>
        <v>0</v>
      </c>
      <c r="G8" s="56"/>
      <c r="H8" s="56"/>
      <c r="I8" s="56"/>
      <c r="J8" s="56"/>
      <c r="K8" s="56"/>
    </row>
    <row r="9" spans="1:11" x14ac:dyDescent="0.25">
      <c r="A9" s="3" t="s">
        <v>11</v>
      </c>
      <c r="B9" s="3" t="s">
        <v>12</v>
      </c>
      <c r="C9" s="5">
        <v>27800</v>
      </c>
      <c r="D9" s="58" t="str">
        <f t="shared" si="0"/>
        <v>Below Target</v>
      </c>
      <c r="E9" s="5">
        <f t="shared" si="1"/>
        <v>0</v>
      </c>
      <c r="G9" s="56"/>
      <c r="H9" s="56"/>
      <c r="I9" s="56"/>
      <c r="J9" s="56"/>
      <c r="K9" s="56"/>
    </row>
    <row r="10" spans="1:11" x14ac:dyDescent="0.25">
      <c r="A10" s="3" t="s">
        <v>13</v>
      </c>
      <c r="B10" s="3" t="s">
        <v>14</v>
      </c>
      <c r="C10" s="5">
        <v>34000</v>
      </c>
      <c r="D10" s="58" t="str">
        <f t="shared" si="0"/>
        <v>Exceeded Target</v>
      </c>
      <c r="E10" s="5">
        <f t="shared" si="1"/>
        <v>0</v>
      </c>
      <c r="G10" s="56"/>
      <c r="H10" s="56"/>
      <c r="I10" s="56"/>
      <c r="J10" s="56"/>
      <c r="K10" s="56"/>
    </row>
    <row r="11" spans="1:11" x14ac:dyDescent="0.25">
      <c r="A11" s="3" t="s">
        <v>15</v>
      </c>
      <c r="B11" s="3" t="s">
        <v>16</v>
      </c>
      <c r="C11" s="5">
        <v>18350</v>
      </c>
      <c r="D11" s="58" t="str">
        <f t="shared" si="0"/>
        <v>Below Target</v>
      </c>
      <c r="E11" s="5">
        <f t="shared" si="1"/>
        <v>0</v>
      </c>
      <c r="G11" s="56"/>
      <c r="H11" s="56"/>
      <c r="I11" s="56"/>
      <c r="J11" s="56"/>
      <c r="K11" s="56"/>
    </row>
    <row r="12" spans="1:11" x14ac:dyDescent="0.25">
      <c r="A12" s="3" t="s">
        <v>17</v>
      </c>
      <c r="B12" s="3" t="s">
        <v>18</v>
      </c>
      <c r="C12" s="5">
        <v>12500</v>
      </c>
      <c r="D12" s="58" t="str">
        <f t="shared" si="0"/>
        <v>Below Target</v>
      </c>
      <c r="E12" s="5">
        <f t="shared" si="1"/>
        <v>0</v>
      </c>
      <c r="G12" s="56"/>
      <c r="H12" s="56"/>
      <c r="I12" s="56"/>
      <c r="J12" s="56"/>
      <c r="K12" s="56"/>
    </row>
    <row r="13" spans="1:11" x14ac:dyDescent="0.25">
      <c r="A13" s="3" t="s">
        <v>19</v>
      </c>
      <c r="B13" s="3" t="s">
        <v>20</v>
      </c>
      <c r="C13" s="5">
        <v>75880</v>
      </c>
      <c r="D13" s="58" t="str">
        <f t="shared" si="0"/>
        <v>Exceeded Target</v>
      </c>
      <c r="E13" s="5">
        <f t="shared" si="1"/>
        <v>4188</v>
      </c>
      <c r="G13" s="56"/>
      <c r="H13" s="56"/>
      <c r="I13" s="56"/>
      <c r="J13" s="56"/>
      <c r="K13" s="56"/>
    </row>
    <row r="14" spans="1:11" x14ac:dyDescent="0.25">
      <c r="A14" s="3" t="s">
        <v>21</v>
      </c>
      <c r="B14" s="3" t="s">
        <v>22</v>
      </c>
      <c r="C14" s="5">
        <v>43778</v>
      </c>
      <c r="D14" s="58" t="str">
        <f t="shared" si="0"/>
        <v>Exceeded Target</v>
      </c>
      <c r="E14" s="5">
        <f t="shared" si="1"/>
        <v>488.90000000000003</v>
      </c>
      <c r="G14" s="56"/>
      <c r="H14" s="56"/>
      <c r="I14" s="56"/>
      <c r="J14" s="56"/>
      <c r="K14" s="56"/>
    </row>
    <row r="15" spans="1:11" x14ac:dyDescent="0.25">
      <c r="A15" s="3" t="s">
        <v>23</v>
      </c>
      <c r="B15" s="3" t="s">
        <v>24</v>
      </c>
      <c r="C15" s="5">
        <v>23400</v>
      </c>
      <c r="D15" s="58" t="str">
        <f t="shared" si="0"/>
        <v>Below Target</v>
      </c>
      <c r="E15" s="5">
        <f t="shared" si="1"/>
        <v>0</v>
      </c>
      <c r="G15" s="56"/>
      <c r="H15" s="56"/>
      <c r="I15" s="56"/>
      <c r="J15" s="56"/>
      <c r="K15" s="56"/>
    </row>
    <row r="16" spans="1:11" x14ac:dyDescent="0.25">
      <c r="G16" s="56"/>
      <c r="H16" s="56"/>
      <c r="I16" s="56"/>
      <c r="J16" s="56"/>
      <c r="K16" s="56"/>
    </row>
    <row r="17" spans="1:11" ht="15" customHeight="1" x14ac:dyDescent="0.25">
      <c r="A17" s="61" t="s">
        <v>167</v>
      </c>
      <c r="B17" s="61"/>
      <c r="C17" s="61"/>
      <c r="D17" s="61"/>
      <c r="E17" s="61"/>
      <c r="G17" s="56"/>
      <c r="H17" s="56"/>
      <c r="I17" s="56"/>
      <c r="J17" s="56"/>
      <c r="K17" s="56"/>
    </row>
    <row r="18" spans="1:11" x14ac:dyDescent="0.25">
      <c r="A18" s="61"/>
      <c r="B18" s="61"/>
      <c r="C18" s="61"/>
      <c r="D18" s="61"/>
      <c r="E18" s="61"/>
    </row>
    <row r="19" spans="1:11" x14ac:dyDescent="0.25">
      <c r="A19" s="61"/>
      <c r="B19" s="61"/>
      <c r="C19" s="61"/>
      <c r="D19" s="61"/>
      <c r="E19" s="61"/>
    </row>
    <row r="20" spans="1:11" x14ac:dyDescent="0.25">
      <c r="A20" s="61"/>
      <c r="B20" s="61"/>
      <c r="C20" s="61"/>
      <c r="D20" s="61"/>
      <c r="E20" s="61"/>
    </row>
    <row r="21" spans="1:11" x14ac:dyDescent="0.25">
      <c r="A21" s="61"/>
      <c r="B21" s="61"/>
      <c r="C21" s="61"/>
      <c r="D21" s="61"/>
      <c r="E21" s="61"/>
    </row>
    <row r="22" spans="1:11" x14ac:dyDescent="0.25">
      <c r="A22" s="61"/>
      <c r="B22" s="61"/>
      <c r="C22" s="61"/>
      <c r="D22" s="61"/>
      <c r="E22" s="61"/>
    </row>
    <row r="23" spans="1:11" x14ac:dyDescent="0.25">
      <c r="A23" s="61"/>
      <c r="B23" s="61"/>
      <c r="C23" s="61"/>
      <c r="D23" s="61"/>
      <c r="E23" s="61"/>
    </row>
    <row r="24" spans="1:11" x14ac:dyDescent="0.25">
      <c r="A24" s="61"/>
      <c r="B24" s="61"/>
      <c r="C24" s="61"/>
      <c r="D24" s="61"/>
      <c r="E24" s="61"/>
    </row>
    <row r="25" spans="1:11" x14ac:dyDescent="0.25">
      <c r="A25" s="61"/>
      <c r="B25" s="61"/>
      <c r="C25" s="61"/>
      <c r="D25" s="61"/>
      <c r="E25" s="61"/>
    </row>
    <row r="26" spans="1:11" x14ac:dyDescent="0.25">
      <c r="A26" s="61"/>
      <c r="B26" s="61"/>
      <c r="C26" s="61"/>
      <c r="D26" s="61"/>
      <c r="E26" s="61"/>
    </row>
  </sheetData>
  <mergeCells count="1">
    <mergeCell ref="A17:E2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tabSelected="1" workbookViewId="0">
      <selection activeCell="G6" sqref="G6:G10"/>
    </sheetView>
  </sheetViews>
  <sheetFormatPr defaultRowHeight="15" x14ac:dyDescent="0.25"/>
  <cols>
    <col min="1" max="1" width="25.85546875" customWidth="1"/>
    <col min="2" max="4" width="6.7109375" customWidth="1"/>
    <col min="5" max="5" width="12.7109375" customWidth="1"/>
    <col min="6" max="6" width="9.7109375" customWidth="1"/>
    <col min="7" max="7" width="18" customWidth="1"/>
  </cols>
  <sheetData>
    <row r="1" spans="1:7" ht="18.75" x14ac:dyDescent="0.3">
      <c r="A1" s="1" t="s">
        <v>0</v>
      </c>
    </row>
    <row r="2" spans="1:7" x14ac:dyDescent="0.25">
      <c r="A2" s="4" t="s">
        <v>145</v>
      </c>
    </row>
    <row r="3" spans="1:7" x14ac:dyDescent="0.25">
      <c r="A3" s="4"/>
    </row>
    <row r="4" spans="1:7" ht="15.75" thickBot="1" x14ac:dyDescent="0.3">
      <c r="B4" s="68" t="s">
        <v>146</v>
      </c>
      <c r="C4" s="68"/>
      <c r="D4" s="68"/>
      <c r="E4" s="68"/>
    </row>
    <row r="5" spans="1:7" ht="15.75" thickBot="1" x14ac:dyDescent="0.3">
      <c r="A5" s="28" t="s">
        <v>147</v>
      </c>
      <c r="B5" s="37" t="s">
        <v>148</v>
      </c>
      <c r="C5" s="37" t="s">
        <v>149</v>
      </c>
      <c r="D5" s="37" t="s">
        <v>150</v>
      </c>
      <c r="E5" s="37" t="s">
        <v>151</v>
      </c>
      <c r="F5" s="37" t="s">
        <v>152</v>
      </c>
      <c r="G5" s="28" t="s">
        <v>153</v>
      </c>
    </row>
    <row r="6" spans="1:7" x14ac:dyDescent="0.25">
      <c r="A6" s="30" t="s">
        <v>154</v>
      </c>
      <c r="B6">
        <v>23</v>
      </c>
      <c r="C6">
        <v>10</v>
      </c>
      <c r="D6">
        <v>2007</v>
      </c>
      <c r="E6" s="51">
        <f>DATE(D6,C6,B6)</f>
        <v>39378</v>
      </c>
      <c r="F6">
        <v>5</v>
      </c>
      <c r="G6" s="51">
        <f>E6+(365.25*F6)</f>
        <v>41204.25</v>
      </c>
    </row>
    <row r="7" spans="1:7" x14ac:dyDescent="0.25">
      <c r="A7" s="30" t="s">
        <v>155</v>
      </c>
      <c r="B7">
        <v>14</v>
      </c>
      <c r="C7">
        <v>10</v>
      </c>
      <c r="D7">
        <v>2005</v>
      </c>
      <c r="E7" s="51">
        <f t="shared" ref="E7:E10" si="0">DATE(D7,C7,B7)</f>
        <v>38639</v>
      </c>
      <c r="F7">
        <v>4</v>
      </c>
      <c r="G7" s="51">
        <f t="shared" ref="G7:G10" si="1">E7+(365.25*F7)</f>
        <v>40100</v>
      </c>
    </row>
    <row r="8" spans="1:7" x14ac:dyDescent="0.25">
      <c r="A8" s="30" t="s">
        <v>156</v>
      </c>
      <c r="B8">
        <v>7</v>
      </c>
      <c r="C8">
        <v>8</v>
      </c>
      <c r="D8">
        <v>2004</v>
      </c>
      <c r="E8" s="51">
        <f t="shared" si="0"/>
        <v>38206</v>
      </c>
      <c r="F8">
        <v>4</v>
      </c>
      <c r="G8" s="51">
        <f t="shared" si="1"/>
        <v>39667</v>
      </c>
    </row>
    <row r="9" spans="1:7" x14ac:dyDescent="0.25">
      <c r="A9" s="30" t="s">
        <v>157</v>
      </c>
      <c r="B9">
        <v>9</v>
      </c>
      <c r="C9">
        <v>1</v>
      </c>
      <c r="D9">
        <v>2010</v>
      </c>
      <c r="E9" s="51">
        <f t="shared" si="0"/>
        <v>40187</v>
      </c>
      <c r="F9">
        <v>3</v>
      </c>
      <c r="G9" s="51">
        <f t="shared" si="1"/>
        <v>41282.75</v>
      </c>
    </row>
    <row r="10" spans="1:7" x14ac:dyDescent="0.25">
      <c r="A10" s="30" t="s">
        <v>158</v>
      </c>
      <c r="B10">
        <v>15</v>
      </c>
      <c r="C10">
        <v>1</v>
      </c>
      <c r="D10">
        <v>2006</v>
      </c>
      <c r="E10" s="51">
        <f t="shared" si="0"/>
        <v>38732</v>
      </c>
      <c r="F10">
        <v>5</v>
      </c>
      <c r="G10" s="51">
        <f t="shared" si="1"/>
        <v>40558.25</v>
      </c>
    </row>
    <row r="13" spans="1:7" x14ac:dyDescent="0.25">
      <c r="A13" s="69" t="s">
        <v>176</v>
      </c>
      <c r="B13" s="69"/>
      <c r="C13" s="69"/>
      <c r="D13" s="69"/>
      <c r="E13" s="69"/>
      <c r="F13" s="69"/>
      <c r="G13" s="69"/>
    </row>
    <row r="14" spans="1:7" x14ac:dyDescent="0.25">
      <c r="A14" s="69"/>
      <c r="B14" s="69"/>
      <c r="C14" s="69"/>
      <c r="D14" s="69"/>
      <c r="E14" s="69"/>
      <c r="F14" s="69"/>
      <c r="G14" s="69"/>
    </row>
    <row r="15" spans="1:7" x14ac:dyDescent="0.25">
      <c r="A15" s="69"/>
      <c r="B15" s="69"/>
      <c r="C15" s="69"/>
      <c r="D15" s="69"/>
      <c r="E15" s="69"/>
      <c r="F15" s="69"/>
      <c r="G15" s="69"/>
    </row>
    <row r="16" spans="1:7" x14ac:dyDescent="0.25">
      <c r="A16" s="69"/>
      <c r="B16" s="69"/>
      <c r="C16" s="69"/>
      <c r="D16" s="69"/>
      <c r="E16" s="69"/>
      <c r="F16" s="69"/>
      <c r="G16" s="69"/>
    </row>
    <row r="17" spans="1:7" x14ac:dyDescent="0.25">
      <c r="A17" s="69"/>
      <c r="B17" s="69"/>
      <c r="C17" s="69"/>
      <c r="D17" s="69"/>
      <c r="E17" s="69"/>
      <c r="F17" s="69"/>
      <c r="G17" s="69"/>
    </row>
    <row r="18" spans="1:7" x14ac:dyDescent="0.25">
      <c r="A18" s="69"/>
      <c r="B18" s="69"/>
      <c r="C18" s="69"/>
      <c r="D18" s="69"/>
      <c r="E18" s="69"/>
      <c r="F18" s="69"/>
      <c r="G18" s="69"/>
    </row>
    <row r="19" spans="1:7" x14ac:dyDescent="0.25">
      <c r="A19" s="69"/>
      <c r="B19" s="69"/>
      <c r="C19" s="69"/>
      <c r="D19" s="69"/>
      <c r="E19" s="69"/>
      <c r="F19" s="69"/>
      <c r="G19" s="69"/>
    </row>
  </sheetData>
  <mergeCells count="2">
    <mergeCell ref="B4:E4"/>
    <mergeCell ref="A13:G1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workbookViewId="0"/>
  </sheetViews>
  <sheetFormatPr defaultRowHeight="15" x14ac:dyDescent="0.25"/>
  <cols>
    <col min="1" max="2" width="12.7109375" customWidth="1"/>
    <col min="3" max="3" width="13" customWidth="1"/>
    <col min="4" max="4" width="9.28515625" customWidth="1"/>
    <col min="6" max="6" width="13.5703125" customWidth="1"/>
    <col min="7" max="7" width="3.140625" customWidth="1"/>
    <col min="8" max="9" width="16.7109375" customWidth="1"/>
  </cols>
  <sheetData>
    <row r="1" spans="1:9" ht="18.75" x14ac:dyDescent="0.3">
      <c r="A1" s="1" t="s">
        <v>0</v>
      </c>
    </row>
    <row r="2" spans="1:9" x14ac:dyDescent="0.25">
      <c r="A2" s="4" t="s">
        <v>159</v>
      </c>
    </row>
    <row r="3" spans="1:9" x14ac:dyDescent="0.25">
      <c r="A3" s="4"/>
      <c r="C3" s="54" t="s">
        <v>165</v>
      </c>
      <c r="D3">
        <v>12</v>
      </c>
    </row>
    <row r="4" spans="1:9" x14ac:dyDescent="0.25">
      <c r="A4" s="4"/>
    </row>
    <row r="6" spans="1:9" ht="29.25" customHeight="1" thickBot="1" x14ac:dyDescent="0.3">
      <c r="A6" s="18" t="s">
        <v>26</v>
      </c>
      <c r="B6" s="18" t="s">
        <v>27</v>
      </c>
      <c r="C6" s="19" t="s">
        <v>160</v>
      </c>
      <c r="D6" s="19" t="s">
        <v>161</v>
      </c>
      <c r="E6" s="19" t="s">
        <v>166</v>
      </c>
      <c r="F6" s="19" t="s">
        <v>164</v>
      </c>
      <c r="H6" s="19" t="s">
        <v>162</v>
      </c>
      <c r="I6" s="19" t="s">
        <v>163</v>
      </c>
    </row>
    <row r="7" spans="1:9" x14ac:dyDescent="0.25">
      <c r="A7" s="11" t="s">
        <v>36</v>
      </c>
      <c r="B7" s="11" t="s">
        <v>37</v>
      </c>
      <c r="C7" s="5">
        <v>20000</v>
      </c>
      <c r="D7" s="27">
        <v>0.08</v>
      </c>
      <c r="E7" s="49">
        <v>1</v>
      </c>
      <c r="F7" s="55"/>
      <c r="G7" s="55"/>
      <c r="H7" s="55"/>
      <c r="I7" s="55"/>
    </row>
    <row r="8" spans="1:9" x14ac:dyDescent="0.25">
      <c r="A8" s="11" t="s">
        <v>38</v>
      </c>
      <c r="B8" s="11" t="s">
        <v>39</v>
      </c>
      <c r="C8" s="5">
        <v>20000</v>
      </c>
      <c r="D8" s="27">
        <v>0.08</v>
      </c>
      <c r="E8" s="49">
        <v>1.5</v>
      </c>
      <c r="F8" s="55"/>
      <c r="G8" s="55"/>
      <c r="H8" s="55"/>
      <c r="I8" s="55"/>
    </row>
    <row r="9" spans="1:9" x14ac:dyDescent="0.25">
      <c r="A9" s="11" t="s">
        <v>40</v>
      </c>
      <c r="B9" s="11" t="s">
        <v>41</v>
      </c>
      <c r="C9" s="5">
        <v>20000</v>
      </c>
      <c r="D9" s="27">
        <v>0.08</v>
      </c>
      <c r="E9" s="49">
        <v>2</v>
      </c>
      <c r="F9" s="55"/>
      <c r="G9" s="55"/>
      <c r="H9" s="55"/>
      <c r="I9" s="55"/>
    </row>
    <row r="10" spans="1:9" x14ac:dyDescent="0.25">
      <c r="A10" s="11" t="s">
        <v>42</v>
      </c>
      <c r="B10" s="11" t="s">
        <v>43</v>
      </c>
      <c r="C10" s="5">
        <v>20000</v>
      </c>
      <c r="D10" s="27">
        <v>0.08</v>
      </c>
      <c r="E10" s="49">
        <v>2.5</v>
      </c>
      <c r="F10" s="55"/>
      <c r="G10" s="55"/>
      <c r="H10" s="55"/>
      <c r="I10" s="55"/>
    </row>
    <row r="11" spans="1:9" x14ac:dyDescent="0.25">
      <c r="A11" s="11" t="s">
        <v>44</v>
      </c>
      <c r="B11" s="11" t="s">
        <v>45</v>
      </c>
      <c r="C11" s="5">
        <v>20000</v>
      </c>
      <c r="D11" s="27">
        <v>0.08</v>
      </c>
      <c r="E11" s="49">
        <v>3</v>
      </c>
      <c r="F11" s="55"/>
      <c r="G11" s="55"/>
      <c r="H11" s="55"/>
      <c r="I11" s="55"/>
    </row>
    <row r="12" spans="1:9" x14ac:dyDescent="0.25">
      <c r="A12" s="11" t="s">
        <v>46</v>
      </c>
      <c r="B12" s="11" t="s">
        <v>47</v>
      </c>
      <c r="C12" s="5">
        <v>35000</v>
      </c>
      <c r="D12" s="27">
        <v>7.0000000000000007E-2</v>
      </c>
      <c r="E12" s="49">
        <v>3</v>
      </c>
      <c r="F12" s="55"/>
      <c r="G12" s="55"/>
      <c r="H12" s="55"/>
      <c r="I12" s="55"/>
    </row>
    <row r="13" spans="1:9" x14ac:dyDescent="0.25">
      <c r="A13" s="11" t="s">
        <v>48</v>
      </c>
      <c r="B13" s="11" t="s">
        <v>49</v>
      </c>
      <c r="C13" s="5">
        <v>35000</v>
      </c>
      <c r="D13" s="27">
        <v>7.4999999999999997E-2</v>
      </c>
      <c r="E13" s="49">
        <v>3</v>
      </c>
      <c r="F13" s="55"/>
      <c r="G13" s="55"/>
      <c r="H13" s="55"/>
      <c r="I13" s="55"/>
    </row>
    <row r="14" spans="1:9" x14ac:dyDescent="0.25">
      <c r="A14" s="11" t="s">
        <v>50</v>
      </c>
      <c r="B14" s="11" t="s">
        <v>51</v>
      </c>
      <c r="C14" s="5">
        <v>35000</v>
      </c>
      <c r="D14" s="27">
        <v>0.08</v>
      </c>
      <c r="E14" s="49">
        <v>3</v>
      </c>
      <c r="F14" s="55"/>
      <c r="G14" s="55"/>
      <c r="H14" s="55"/>
      <c r="I14" s="55"/>
    </row>
    <row r="15" spans="1:9" x14ac:dyDescent="0.25">
      <c r="A15" s="11" t="s">
        <v>52</v>
      </c>
      <c r="B15" s="11" t="s">
        <v>53</v>
      </c>
      <c r="C15" s="5">
        <v>35000</v>
      </c>
      <c r="D15" s="27">
        <v>8.5000000000000006E-2</v>
      </c>
      <c r="E15" s="49">
        <v>3</v>
      </c>
      <c r="F15" s="55"/>
      <c r="G15" s="55"/>
      <c r="H15" s="55"/>
      <c r="I15" s="55"/>
    </row>
    <row r="17" spans="1:10" ht="15" customHeight="1" x14ac:dyDescent="0.25">
      <c r="A17" s="63" t="s">
        <v>177</v>
      </c>
      <c r="B17" s="63"/>
      <c r="C17" s="63"/>
      <c r="D17" s="63"/>
      <c r="E17" s="63"/>
      <c r="F17" s="63"/>
      <c r="G17" s="63"/>
      <c r="H17" s="63"/>
      <c r="I17" s="63"/>
      <c r="J17" s="63"/>
    </row>
    <row r="18" spans="1:10" x14ac:dyDescent="0.25">
      <c r="A18" s="63"/>
      <c r="B18" s="63"/>
      <c r="C18" s="63"/>
      <c r="D18" s="63"/>
      <c r="E18" s="63"/>
      <c r="F18" s="63"/>
      <c r="G18" s="63"/>
      <c r="H18" s="63"/>
      <c r="I18" s="63"/>
      <c r="J18" s="63"/>
    </row>
    <row r="19" spans="1:10" x14ac:dyDescent="0.25">
      <c r="A19" s="63"/>
      <c r="B19" s="63"/>
      <c r="C19" s="63"/>
      <c r="D19" s="63"/>
      <c r="E19" s="63"/>
      <c r="F19" s="63"/>
      <c r="G19" s="63"/>
      <c r="H19" s="63"/>
      <c r="I19" s="63"/>
      <c r="J19" s="63"/>
    </row>
    <row r="20" spans="1:10" x14ac:dyDescent="0.25">
      <c r="A20" s="63"/>
      <c r="B20" s="63"/>
      <c r="C20" s="63"/>
      <c r="D20" s="63"/>
      <c r="E20" s="63"/>
      <c r="F20" s="63"/>
      <c r="G20" s="63"/>
      <c r="H20" s="63"/>
      <c r="I20" s="63"/>
      <c r="J20" s="63"/>
    </row>
    <row r="21" spans="1:10" x14ac:dyDescent="0.25">
      <c r="A21" s="63"/>
      <c r="B21" s="63"/>
      <c r="C21" s="63"/>
      <c r="D21" s="63"/>
      <c r="E21" s="63"/>
      <c r="F21" s="63"/>
      <c r="G21" s="63"/>
      <c r="H21" s="63"/>
      <c r="I21" s="63"/>
      <c r="J21" s="63"/>
    </row>
    <row r="22" spans="1:10" x14ac:dyDescent="0.25">
      <c r="A22" s="63"/>
      <c r="B22" s="63"/>
      <c r="C22" s="63"/>
      <c r="D22" s="63"/>
      <c r="E22" s="63"/>
      <c r="F22" s="63"/>
      <c r="G22" s="63"/>
      <c r="H22" s="63"/>
      <c r="I22" s="63"/>
      <c r="J22" s="63"/>
    </row>
    <row r="23" spans="1:10" x14ac:dyDescent="0.25">
      <c r="A23" s="63"/>
      <c r="B23" s="63"/>
      <c r="C23" s="63"/>
      <c r="D23" s="63"/>
      <c r="E23" s="63"/>
      <c r="F23" s="63"/>
      <c r="G23" s="63"/>
      <c r="H23" s="63"/>
      <c r="I23" s="63"/>
      <c r="J23" s="63"/>
    </row>
    <row r="24" spans="1:10" x14ac:dyDescent="0.25">
      <c r="A24" s="63"/>
      <c r="B24" s="63"/>
      <c r="C24" s="63"/>
      <c r="D24" s="63"/>
      <c r="E24" s="63"/>
      <c r="F24" s="63"/>
      <c r="G24" s="63"/>
      <c r="H24" s="63"/>
      <c r="I24" s="63"/>
      <c r="J24" s="63"/>
    </row>
    <row r="25" spans="1:10" x14ac:dyDescent="0.25">
      <c r="A25" s="63"/>
      <c r="B25" s="63"/>
      <c r="C25" s="63"/>
      <c r="D25" s="63"/>
      <c r="E25" s="63"/>
      <c r="F25" s="63"/>
      <c r="G25" s="63"/>
      <c r="H25" s="63"/>
      <c r="I25" s="63"/>
      <c r="J25" s="63"/>
    </row>
    <row r="26" spans="1:10" x14ac:dyDescent="0.25">
      <c r="A26" s="63"/>
      <c r="B26" s="63"/>
      <c r="C26" s="63"/>
      <c r="D26" s="63"/>
      <c r="E26" s="63"/>
      <c r="F26" s="63"/>
      <c r="G26" s="63"/>
      <c r="H26" s="63"/>
      <c r="I26" s="63"/>
      <c r="J26" s="63"/>
    </row>
    <row r="27" spans="1:10" x14ac:dyDescent="0.25">
      <c r="A27" s="63"/>
      <c r="B27" s="63"/>
      <c r="C27" s="63"/>
      <c r="D27" s="63"/>
      <c r="E27" s="63"/>
      <c r="F27" s="63"/>
      <c r="G27" s="63"/>
      <c r="H27" s="63"/>
      <c r="I27" s="63"/>
      <c r="J27" s="63"/>
    </row>
    <row r="28" spans="1:10" x14ac:dyDescent="0.25">
      <c r="A28" s="63"/>
      <c r="B28" s="63"/>
      <c r="C28" s="63"/>
      <c r="D28" s="63"/>
      <c r="E28" s="63"/>
      <c r="F28" s="63"/>
      <c r="G28" s="63"/>
      <c r="H28" s="63"/>
      <c r="I28" s="63"/>
      <c r="J28" s="63"/>
    </row>
    <row r="29" spans="1:10" x14ac:dyDescent="0.25">
      <c r="A29" s="56"/>
      <c r="B29" s="56"/>
      <c r="C29" s="56"/>
      <c r="D29" s="56"/>
      <c r="E29" s="56"/>
      <c r="F29" s="56"/>
      <c r="G29" s="56"/>
      <c r="H29" s="56"/>
      <c r="I29" s="56"/>
    </row>
  </sheetData>
  <mergeCells count="1">
    <mergeCell ref="A17:J2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workbookViewId="0"/>
  </sheetViews>
  <sheetFormatPr defaultRowHeight="15" x14ac:dyDescent="0.25"/>
  <cols>
    <col min="1" max="2" width="12.7109375" customWidth="1"/>
    <col min="3" max="3" width="8.140625" customWidth="1"/>
    <col min="4" max="4" width="10.42578125" customWidth="1"/>
    <col min="6" max="6" width="13.7109375" customWidth="1"/>
    <col min="7" max="8" width="9.7109375" customWidth="1"/>
    <col min="9" max="9" width="13.7109375" customWidth="1"/>
    <col min="14" max="14" width="9.5703125" bestFit="1" customWidth="1"/>
  </cols>
  <sheetData>
    <row r="1" spans="1:15" ht="18.75" x14ac:dyDescent="0.3">
      <c r="A1" s="1" t="s">
        <v>0</v>
      </c>
    </row>
    <row r="2" spans="1:15" x14ac:dyDescent="0.25">
      <c r="A2" s="4" t="s">
        <v>25</v>
      </c>
    </row>
    <row r="4" spans="1:15" ht="30.75" thickBot="1" x14ac:dyDescent="0.3">
      <c r="A4" s="18" t="s">
        <v>26</v>
      </c>
      <c r="B4" s="18" t="s">
        <v>27</v>
      </c>
      <c r="C4" s="19" t="s">
        <v>28</v>
      </c>
      <c r="D4" s="19" t="s">
        <v>29</v>
      </c>
      <c r="E4" s="19" t="s">
        <v>30</v>
      </c>
      <c r="F4" s="20" t="s">
        <v>31</v>
      </c>
      <c r="G4" s="21" t="s">
        <v>32</v>
      </c>
      <c r="H4" s="21" t="s">
        <v>33</v>
      </c>
      <c r="I4" s="21" t="s">
        <v>34</v>
      </c>
      <c r="K4" s="62" t="s">
        <v>35</v>
      </c>
      <c r="L4" s="62"/>
      <c r="N4" s="62" t="s">
        <v>55</v>
      </c>
      <c r="O4" s="62"/>
    </row>
    <row r="5" spans="1:15" ht="15.75" thickBot="1" x14ac:dyDescent="0.3">
      <c r="A5" s="11" t="s">
        <v>36</v>
      </c>
      <c r="B5" s="11" t="s">
        <v>37</v>
      </c>
      <c r="C5" s="12">
        <v>2</v>
      </c>
      <c r="D5" s="14">
        <f>CHOOSE(C5,$L$5,$L$6,$L$7,$L$8,$L$9)</f>
        <v>30</v>
      </c>
      <c r="E5" s="13">
        <v>12.5</v>
      </c>
      <c r="F5" s="14">
        <f t="shared" ref="F5:F13" si="0">IF(D5&gt;0,E5*D5,"")</f>
        <v>375</v>
      </c>
      <c r="G5" s="15">
        <f t="shared" ref="G5:G13" si="1">VLOOKUP(F5,TaxTable,2)</f>
        <v>0</v>
      </c>
      <c r="H5" s="14">
        <f>F5*G5</f>
        <v>0</v>
      </c>
      <c r="I5" s="14">
        <f>F5-H5</f>
        <v>375</v>
      </c>
      <c r="K5" s="16">
        <v>1</v>
      </c>
      <c r="L5" s="14">
        <v>23.5</v>
      </c>
      <c r="N5" s="25" t="s">
        <v>56</v>
      </c>
      <c r="O5" s="25" t="s">
        <v>57</v>
      </c>
    </row>
    <row r="6" spans="1:15" x14ac:dyDescent="0.25">
      <c r="A6" s="11" t="s">
        <v>38</v>
      </c>
      <c r="B6" s="11" t="s">
        <v>39</v>
      </c>
      <c r="C6" s="12">
        <v>3</v>
      </c>
      <c r="D6" s="14">
        <f t="shared" ref="D6:D13" si="2">CHOOSE(C6,$L$5,$L$6,$L$7,$L$8,$L$9)</f>
        <v>35</v>
      </c>
      <c r="E6" s="13">
        <v>9</v>
      </c>
      <c r="F6" s="14">
        <f t="shared" si="0"/>
        <v>315</v>
      </c>
      <c r="G6" s="15">
        <f t="shared" si="1"/>
        <v>0</v>
      </c>
      <c r="H6" s="14">
        <f t="shared" ref="H6:H13" si="3">F6*G6</f>
        <v>0</v>
      </c>
      <c r="I6" s="14">
        <f t="shared" ref="I6:I13" si="4">F6-H6</f>
        <v>315</v>
      </c>
      <c r="K6" s="16">
        <v>2</v>
      </c>
      <c r="L6" s="14">
        <v>30</v>
      </c>
      <c r="N6" s="26">
        <v>0</v>
      </c>
      <c r="O6" s="27">
        <v>0</v>
      </c>
    </row>
    <row r="7" spans="1:15" x14ac:dyDescent="0.25">
      <c r="A7" s="11" t="s">
        <v>40</v>
      </c>
      <c r="B7" s="11" t="s">
        <v>41</v>
      </c>
      <c r="C7" s="12">
        <v>4</v>
      </c>
      <c r="D7" s="14">
        <f t="shared" si="2"/>
        <v>38.5</v>
      </c>
      <c r="E7" s="13">
        <v>16</v>
      </c>
      <c r="F7" s="14">
        <f t="shared" si="0"/>
        <v>616</v>
      </c>
      <c r="G7" s="15">
        <f t="shared" si="1"/>
        <v>0.1</v>
      </c>
      <c r="H7" s="14">
        <f t="shared" si="3"/>
        <v>61.6</v>
      </c>
      <c r="I7" s="14">
        <f t="shared" si="4"/>
        <v>554.4</v>
      </c>
      <c r="K7" s="16">
        <v>3</v>
      </c>
      <c r="L7" s="14">
        <v>35</v>
      </c>
      <c r="N7" s="26">
        <v>500</v>
      </c>
      <c r="O7" s="27">
        <v>0.1</v>
      </c>
    </row>
    <row r="8" spans="1:15" x14ac:dyDescent="0.25">
      <c r="A8" s="11" t="s">
        <v>42</v>
      </c>
      <c r="B8" s="11" t="s">
        <v>43</v>
      </c>
      <c r="C8" s="12">
        <v>3</v>
      </c>
      <c r="D8" s="14">
        <f t="shared" si="2"/>
        <v>35</v>
      </c>
      <c r="E8" s="13">
        <v>35.5</v>
      </c>
      <c r="F8" s="14">
        <f t="shared" si="0"/>
        <v>1242.5</v>
      </c>
      <c r="G8" s="15">
        <f t="shared" si="1"/>
        <v>0.16</v>
      </c>
      <c r="H8" s="14">
        <f t="shared" si="3"/>
        <v>198.8</v>
      </c>
      <c r="I8" s="14">
        <f t="shared" si="4"/>
        <v>1043.7</v>
      </c>
      <c r="K8" s="16">
        <v>4</v>
      </c>
      <c r="L8" s="14">
        <v>38.5</v>
      </c>
      <c r="N8" s="26">
        <v>1000</v>
      </c>
      <c r="O8" s="27">
        <v>0.12</v>
      </c>
    </row>
    <row r="9" spans="1:15" x14ac:dyDescent="0.25">
      <c r="A9" s="11" t="s">
        <v>44</v>
      </c>
      <c r="B9" s="11" t="s">
        <v>45</v>
      </c>
      <c r="C9" s="12">
        <v>2</v>
      </c>
      <c r="D9" s="14">
        <f t="shared" si="2"/>
        <v>30</v>
      </c>
      <c r="E9" s="13">
        <v>5</v>
      </c>
      <c r="F9" s="14">
        <f t="shared" si="0"/>
        <v>150</v>
      </c>
      <c r="G9" s="15">
        <f t="shared" si="1"/>
        <v>0</v>
      </c>
      <c r="H9" s="14">
        <f t="shared" si="3"/>
        <v>0</v>
      </c>
      <c r="I9" s="14">
        <f t="shared" si="4"/>
        <v>150</v>
      </c>
      <c r="K9" s="16">
        <v>5</v>
      </c>
      <c r="L9" s="14">
        <v>42.5</v>
      </c>
      <c r="N9" s="26">
        <v>1200</v>
      </c>
      <c r="O9" s="27">
        <v>0.16</v>
      </c>
    </row>
    <row r="10" spans="1:15" x14ac:dyDescent="0.25">
      <c r="A10" s="11" t="s">
        <v>46</v>
      </c>
      <c r="B10" s="11" t="s">
        <v>47</v>
      </c>
      <c r="C10" s="12">
        <v>2</v>
      </c>
      <c r="D10" s="14">
        <f t="shared" si="2"/>
        <v>30</v>
      </c>
      <c r="E10" s="13">
        <v>41</v>
      </c>
      <c r="F10" s="14">
        <f t="shared" si="0"/>
        <v>1230</v>
      </c>
      <c r="G10" s="15">
        <f t="shared" si="1"/>
        <v>0.16</v>
      </c>
      <c r="H10" s="14">
        <f t="shared" si="3"/>
        <v>196.8</v>
      </c>
      <c r="I10" s="14">
        <f t="shared" si="4"/>
        <v>1033.2</v>
      </c>
      <c r="N10" s="26">
        <v>1400</v>
      </c>
      <c r="O10" s="27">
        <v>0.18</v>
      </c>
    </row>
    <row r="11" spans="1:15" x14ac:dyDescent="0.25">
      <c r="A11" s="11" t="s">
        <v>48</v>
      </c>
      <c r="B11" s="11" t="s">
        <v>49</v>
      </c>
      <c r="C11" s="12">
        <v>1</v>
      </c>
      <c r="D11" s="14">
        <f t="shared" si="2"/>
        <v>23.5</v>
      </c>
      <c r="E11" s="13">
        <v>2</v>
      </c>
      <c r="F11" s="14">
        <f t="shared" si="0"/>
        <v>47</v>
      </c>
      <c r="G11" s="15">
        <f t="shared" si="1"/>
        <v>0</v>
      </c>
      <c r="H11" s="14">
        <f t="shared" si="3"/>
        <v>0</v>
      </c>
      <c r="I11" s="14">
        <f t="shared" si="4"/>
        <v>47</v>
      </c>
      <c r="N11" s="26">
        <v>1600</v>
      </c>
      <c r="O11" s="27">
        <v>0.2</v>
      </c>
    </row>
    <row r="12" spans="1:15" x14ac:dyDescent="0.25">
      <c r="A12" s="11" t="s">
        <v>50</v>
      </c>
      <c r="B12" s="11" t="s">
        <v>51</v>
      </c>
      <c r="C12" s="12">
        <v>3</v>
      </c>
      <c r="D12" s="14">
        <f t="shared" si="2"/>
        <v>35</v>
      </c>
      <c r="E12" s="13">
        <v>25</v>
      </c>
      <c r="F12" s="14">
        <f t="shared" si="0"/>
        <v>875</v>
      </c>
      <c r="G12" s="15">
        <f t="shared" si="1"/>
        <v>0.1</v>
      </c>
      <c r="H12" s="14">
        <f t="shared" si="3"/>
        <v>87.5</v>
      </c>
      <c r="I12" s="14">
        <f t="shared" si="4"/>
        <v>787.5</v>
      </c>
      <c r="N12" s="26">
        <v>1800</v>
      </c>
      <c r="O12" s="27">
        <v>0.22</v>
      </c>
    </row>
    <row r="13" spans="1:15" x14ac:dyDescent="0.25">
      <c r="A13" s="11" t="s">
        <v>52</v>
      </c>
      <c r="B13" s="11" t="s">
        <v>53</v>
      </c>
      <c r="C13" s="12">
        <v>4</v>
      </c>
      <c r="D13" s="14">
        <f t="shared" si="2"/>
        <v>38.5</v>
      </c>
      <c r="E13" s="13">
        <v>32</v>
      </c>
      <c r="F13" s="14">
        <f t="shared" si="0"/>
        <v>1232</v>
      </c>
      <c r="G13" s="15">
        <f t="shared" si="1"/>
        <v>0.16</v>
      </c>
      <c r="H13" s="14">
        <f t="shared" si="3"/>
        <v>197.12</v>
      </c>
      <c r="I13" s="14">
        <f t="shared" si="4"/>
        <v>1034.8800000000001</v>
      </c>
      <c r="N13" s="26">
        <v>2000</v>
      </c>
      <c r="O13" s="27">
        <v>0.24</v>
      </c>
    </row>
    <row r="14" spans="1:15" x14ac:dyDescent="0.25">
      <c r="A14" s="17"/>
      <c r="B14" s="17"/>
      <c r="C14" s="17"/>
      <c r="D14" s="17"/>
      <c r="E14" s="17"/>
      <c r="F14" s="17"/>
      <c r="G14" s="17"/>
      <c r="H14" s="17"/>
      <c r="I14" s="17"/>
      <c r="N14" s="26">
        <v>2200</v>
      </c>
      <c r="O14" s="27">
        <v>0.26</v>
      </c>
    </row>
    <row r="15" spans="1:15" ht="15.75" thickBot="1" x14ac:dyDescent="0.3">
      <c r="A15" s="17"/>
      <c r="B15" s="17"/>
      <c r="C15" s="17"/>
      <c r="D15" s="17"/>
      <c r="E15" s="22" t="s">
        <v>54</v>
      </c>
      <c r="F15" s="23">
        <f>SUM(F5:F13)</f>
        <v>6082.5</v>
      </c>
      <c r="G15" s="24"/>
      <c r="H15" s="23">
        <f>SUM(H5:H13)</f>
        <v>741.82</v>
      </c>
      <c r="I15" s="23">
        <f>SUM(I5:I13)</f>
        <v>5340.68</v>
      </c>
      <c r="N15" s="26">
        <v>2400</v>
      </c>
      <c r="O15" s="27">
        <v>0.28000000000000003</v>
      </c>
    </row>
    <row r="16" spans="1:15" ht="15.75" thickTop="1" x14ac:dyDescent="0.25">
      <c r="N16" s="26">
        <v>2600</v>
      </c>
      <c r="O16" s="27">
        <v>0.3</v>
      </c>
    </row>
    <row r="17" spans="1:13" ht="15" customHeight="1" x14ac:dyDescent="0.25">
      <c r="A17" s="63" t="s">
        <v>168</v>
      </c>
      <c r="B17" s="63"/>
      <c r="C17" s="63"/>
      <c r="D17" s="63"/>
      <c r="E17" s="63"/>
      <c r="F17" s="63"/>
      <c r="G17" s="63"/>
      <c r="H17" s="63"/>
      <c r="I17" s="63"/>
      <c r="J17" s="63"/>
      <c r="K17" s="63"/>
      <c r="L17" s="63"/>
      <c r="M17" s="63"/>
    </row>
    <row r="18" spans="1:13" x14ac:dyDescent="0.25">
      <c r="A18" s="63"/>
      <c r="B18" s="63"/>
      <c r="C18" s="63"/>
      <c r="D18" s="63"/>
      <c r="E18" s="63"/>
      <c r="F18" s="63"/>
      <c r="G18" s="63"/>
      <c r="H18" s="63"/>
      <c r="I18" s="63"/>
      <c r="J18" s="63"/>
      <c r="K18" s="63"/>
      <c r="L18" s="63"/>
      <c r="M18" s="63"/>
    </row>
    <row r="19" spans="1:13" x14ac:dyDescent="0.25">
      <c r="A19" s="63"/>
      <c r="B19" s="63"/>
      <c r="C19" s="63"/>
      <c r="D19" s="63"/>
      <c r="E19" s="63"/>
      <c r="F19" s="63"/>
      <c r="G19" s="63"/>
      <c r="H19" s="63"/>
      <c r="I19" s="63"/>
      <c r="J19" s="63"/>
      <c r="K19" s="63"/>
      <c r="L19" s="63"/>
      <c r="M19" s="63"/>
    </row>
    <row r="20" spans="1:13" x14ac:dyDescent="0.25">
      <c r="A20" s="63"/>
      <c r="B20" s="63"/>
      <c r="C20" s="63"/>
      <c r="D20" s="63"/>
      <c r="E20" s="63"/>
      <c r="F20" s="63"/>
      <c r="G20" s="63"/>
      <c r="H20" s="63"/>
      <c r="I20" s="63"/>
      <c r="J20" s="63"/>
      <c r="K20" s="63"/>
      <c r="L20" s="63"/>
      <c r="M20" s="63"/>
    </row>
    <row r="21" spans="1:13" x14ac:dyDescent="0.25">
      <c r="A21" s="63"/>
      <c r="B21" s="63"/>
      <c r="C21" s="63"/>
      <c r="D21" s="63"/>
      <c r="E21" s="63"/>
      <c r="F21" s="63"/>
      <c r="G21" s="63"/>
      <c r="H21" s="63"/>
      <c r="I21" s="63"/>
      <c r="J21" s="63"/>
      <c r="K21" s="63"/>
      <c r="L21" s="63"/>
      <c r="M21" s="63"/>
    </row>
    <row r="22" spans="1:13" x14ac:dyDescent="0.25">
      <c r="A22" s="63"/>
      <c r="B22" s="63"/>
      <c r="C22" s="63"/>
      <c r="D22" s="63"/>
      <c r="E22" s="63"/>
      <c r="F22" s="63"/>
      <c r="G22" s="63"/>
      <c r="H22" s="63"/>
      <c r="I22" s="63"/>
      <c r="J22" s="63"/>
      <c r="K22" s="63"/>
      <c r="L22" s="63"/>
      <c r="M22" s="63"/>
    </row>
    <row r="23" spans="1:13" x14ac:dyDescent="0.25">
      <c r="A23" s="63"/>
      <c r="B23" s="63"/>
      <c r="C23" s="63"/>
      <c r="D23" s="63"/>
      <c r="E23" s="63"/>
      <c r="F23" s="63"/>
      <c r="G23" s="63"/>
      <c r="H23" s="63"/>
      <c r="I23" s="63"/>
      <c r="J23" s="63"/>
      <c r="K23" s="63"/>
      <c r="L23" s="63"/>
      <c r="M23" s="63"/>
    </row>
    <row r="24" spans="1:13" x14ac:dyDescent="0.25">
      <c r="A24" s="63"/>
      <c r="B24" s="63"/>
      <c r="C24" s="63"/>
      <c r="D24" s="63"/>
      <c r="E24" s="63"/>
      <c r="F24" s="63"/>
      <c r="G24" s="63"/>
      <c r="H24" s="63"/>
      <c r="I24" s="63"/>
      <c r="J24" s="63"/>
      <c r="K24" s="63"/>
      <c r="L24" s="63"/>
      <c r="M24" s="63"/>
    </row>
    <row r="25" spans="1:13" x14ac:dyDescent="0.25">
      <c r="A25" s="63"/>
      <c r="B25" s="63"/>
      <c r="C25" s="63"/>
      <c r="D25" s="63"/>
      <c r="E25" s="63"/>
      <c r="F25" s="63"/>
      <c r="G25" s="63"/>
      <c r="H25" s="63"/>
      <c r="I25" s="63"/>
      <c r="J25" s="63"/>
      <c r="K25" s="63"/>
      <c r="L25" s="63"/>
      <c r="M25" s="63"/>
    </row>
    <row r="26" spans="1:13" x14ac:dyDescent="0.25">
      <c r="A26" s="63"/>
      <c r="B26" s="63"/>
      <c r="C26" s="63"/>
      <c r="D26" s="63"/>
      <c r="E26" s="63"/>
      <c r="F26" s="63"/>
      <c r="G26" s="63"/>
      <c r="H26" s="63"/>
      <c r="I26" s="63"/>
      <c r="J26" s="63"/>
      <c r="K26" s="63"/>
      <c r="L26" s="63"/>
      <c r="M26" s="63"/>
    </row>
    <row r="27" spans="1:13" x14ac:dyDescent="0.25">
      <c r="A27" s="63"/>
      <c r="B27" s="63"/>
      <c r="C27" s="63"/>
      <c r="D27" s="63"/>
      <c r="E27" s="63"/>
      <c r="F27" s="63"/>
      <c r="G27" s="63"/>
      <c r="H27" s="63"/>
      <c r="I27" s="63"/>
      <c r="J27" s="63"/>
      <c r="K27" s="63"/>
      <c r="L27" s="63"/>
      <c r="M27" s="63"/>
    </row>
    <row r="28" spans="1:13" x14ac:dyDescent="0.25">
      <c r="A28" s="56"/>
      <c r="B28" s="56"/>
      <c r="C28" s="56"/>
      <c r="D28" s="56"/>
      <c r="E28" s="56"/>
      <c r="F28" s="56"/>
      <c r="G28" s="56"/>
      <c r="H28" s="56"/>
      <c r="I28" s="56"/>
      <c r="J28" s="56"/>
      <c r="K28" s="56"/>
      <c r="L28" s="56"/>
      <c r="M28" s="56"/>
    </row>
  </sheetData>
  <mergeCells count="3">
    <mergeCell ref="K4:L4"/>
    <mergeCell ref="N4:O4"/>
    <mergeCell ref="A17:M2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election activeCell="F11" sqref="F11"/>
    </sheetView>
  </sheetViews>
  <sheetFormatPr defaultRowHeight="15" x14ac:dyDescent="0.25"/>
  <cols>
    <col min="1" max="1" width="16.5703125" customWidth="1"/>
    <col min="2" max="2" width="9.7109375" customWidth="1"/>
    <col min="3" max="3" width="11.7109375" customWidth="1"/>
    <col min="4" max="4" width="7.7109375" customWidth="1"/>
    <col min="5" max="5" width="11.28515625" customWidth="1"/>
    <col min="6" max="6" width="17.85546875" customWidth="1"/>
  </cols>
  <sheetData>
    <row r="1" spans="1:8" ht="18.75" x14ac:dyDescent="0.3">
      <c r="A1" s="1" t="s">
        <v>0</v>
      </c>
    </row>
    <row r="2" spans="1:8" ht="15.75" thickBot="1" x14ac:dyDescent="0.3">
      <c r="A2" s="4" t="s">
        <v>58</v>
      </c>
      <c r="E2" s="28" t="s">
        <v>59</v>
      </c>
      <c r="F2" s="25" t="s">
        <v>60</v>
      </c>
    </row>
    <row r="3" spans="1:8" x14ac:dyDescent="0.25">
      <c r="E3" s="33" t="s">
        <v>64</v>
      </c>
      <c r="F3" s="34">
        <v>44.56</v>
      </c>
    </row>
    <row r="4" spans="1:8" ht="15.75" thickBot="1" x14ac:dyDescent="0.3">
      <c r="B4" s="25" t="s">
        <v>77</v>
      </c>
      <c r="C4" s="25" t="s">
        <v>78</v>
      </c>
      <c r="E4" s="33" t="s">
        <v>65</v>
      </c>
      <c r="F4" s="34">
        <v>100.67</v>
      </c>
    </row>
    <row r="5" spans="1:8" x14ac:dyDescent="0.25">
      <c r="A5" s="30" t="s">
        <v>62</v>
      </c>
      <c r="B5">
        <f>COUNTA(F3:F14)</f>
        <v>12</v>
      </c>
      <c r="E5" s="33" t="s">
        <v>66</v>
      </c>
      <c r="F5" s="70" t="s">
        <v>178</v>
      </c>
    </row>
    <row r="6" spans="1:8" x14ac:dyDescent="0.25">
      <c r="A6" s="30" t="s">
        <v>63</v>
      </c>
      <c r="B6">
        <f>COUNT(F3:F14)</f>
        <v>10</v>
      </c>
      <c r="C6" s="32">
        <f>B6/B5</f>
        <v>0.83333333333333337</v>
      </c>
      <c r="E6" s="33" t="s">
        <v>67</v>
      </c>
      <c r="F6" s="34">
        <v>54.22</v>
      </c>
    </row>
    <row r="7" spans="1:8" x14ac:dyDescent="0.25">
      <c r="A7" s="30" t="s">
        <v>76</v>
      </c>
      <c r="B7">
        <f>B5-B6</f>
        <v>2</v>
      </c>
      <c r="C7" s="32">
        <f>IF(B6=0,0,B7/B6)</f>
        <v>0.2</v>
      </c>
      <c r="E7" s="33" t="s">
        <v>68</v>
      </c>
      <c r="F7" s="34">
        <v>399.55</v>
      </c>
    </row>
    <row r="8" spans="1:8" x14ac:dyDescent="0.25">
      <c r="E8" s="33" t="s">
        <v>69</v>
      </c>
      <c r="F8" s="34">
        <v>342.78</v>
      </c>
    </row>
    <row r="9" spans="1:8" x14ac:dyDescent="0.25">
      <c r="E9" s="33" t="s">
        <v>70</v>
      </c>
      <c r="F9" s="34">
        <v>4453.66</v>
      </c>
    </row>
    <row r="10" spans="1:8" x14ac:dyDescent="0.25">
      <c r="E10" s="33" t="s">
        <v>71</v>
      </c>
      <c r="F10" s="70" t="s">
        <v>178</v>
      </c>
    </row>
    <row r="11" spans="1:8" x14ac:dyDescent="0.25">
      <c r="E11" s="33" t="s">
        <v>72</v>
      </c>
      <c r="F11" s="34">
        <v>434.99</v>
      </c>
    </row>
    <row r="12" spans="1:8" x14ac:dyDescent="0.25">
      <c r="E12" s="33" t="s">
        <v>73</v>
      </c>
      <c r="F12" s="34">
        <v>128.33000000000001</v>
      </c>
    </row>
    <row r="13" spans="1:8" x14ac:dyDescent="0.25">
      <c r="E13" s="33" t="s">
        <v>74</v>
      </c>
      <c r="F13" s="34">
        <v>654.63</v>
      </c>
    </row>
    <row r="14" spans="1:8" x14ac:dyDescent="0.25">
      <c r="E14" s="33" t="s">
        <v>75</v>
      </c>
      <c r="F14" s="34">
        <v>522.79</v>
      </c>
    </row>
    <row r="15" spans="1:8" x14ac:dyDescent="0.25">
      <c r="E15" s="16"/>
      <c r="F15" s="31"/>
    </row>
    <row r="16" spans="1:8" ht="15" customHeight="1" x14ac:dyDescent="0.25">
      <c r="A16" s="63" t="s">
        <v>169</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63"/>
      <c r="B23" s="63"/>
      <c r="C23" s="63"/>
      <c r="D23" s="63"/>
      <c r="E23" s="63"/>
      <c r="F23" s="63"/>
      <c r="G23" s="63"/>
      <c r="H23" s="63"/>
    </row>
    <row r="24" spans="1:8" x14ac:dyDescent="0.25">
      <c r="A24" s="57"/>
      <c r="B24" s="57"/>
      <c r="C24" s="57"/>
      <c r="D24" s="57"/>
      <c r="E24" s="57"/>
      <c r="F24" s="57"/>
      <c r="G24" s="57"/>
      <c r="H24" s="57"/>
    </row>
    <row r="25" spans="1:8" x14ac:dyDescent="0.25">
      <c r="A25" s="57"/>
      <c r="B25" s="57"/>
      <c r="C25" s="57"/>
      <c r="D25" s="57"/>
      <c r="E25" s="57"/>
      <c r="F25" s="57"/>
      <c r="G25" s="57"/>
      <c r="H25" s="57"/>
    </row>
  </sheetData>
  <mergeCells count="1">
    <mergeCell ref="A16:H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workbookViewId="0">
      <selection activeCell="F9" sqref="F9:F14"/>
    </sheetView>
  </sheetViews>
  <sheetFormatPr defaultRowHeight="15" x14ac:dyDescent="0.25"/>
  <cols>
    <col min="1" max="3" width="11.140625" customWidth="1"/>
    <col min="4" max="6" width="12.7109375" customWidth="1"/>
  </cols>
  <sheetData>
    <row r="1" spans="1:8" ht="18.75" x14ac:dyDescent="0.3">
      <c r="A1" s="1" t="s">
        <v>0</v>
      </c>
    </row>
    <row r="2" spans="1:8" x14ac:dyDescent="0.25">
      <c r="A2" s="4" t="s">
        <v>79</v>
      </c>
    </row>
    <row r="4" spans="1:8" x14ac:dyDescent="0.25">
      <c r="A4" s="64" t="s">
        <v>80</v>
      </c>
      <c r="B4" s="64"/>
      <c r="C4" s="35">
        <v>0.125</v>
      </c>
    </row>
    <row r="6" spans="1:8" ht="18" thickBot="1" x14ac:dyDescent="0.35">
      <c r="A6" s="65" t="s">
        <v>81</v>
      </c>
      <c r="B6" s="65"/>
      <c r="C6" s="36"/>
      <c r="D6" s="65" t="s">
        <v>82</v>
      </c>
      <c r="E6" s="65"/>
      <c r="F6" s="65"/>
    </row>
    <row r="7" spans="1:8" ht="15.75" thickTop="1" x14ac:dyDescent="0.25"/>
    <row r="8" spans="1:8" ht="15.75" thickBot="1" x14ac:dyDescent="0.3">
      <c r="A8" s="37" t="s">
        <v>26</v>
      </c>
      <c r="B8" s="37" t="s">
        <v>83</v>
      </c>
      <c r="C8" s="37" t="s">
        <v>56</v>
      </c>
      <c r="D8" s="25" t="s">
        <v>84</v>
      </c>
      <c r="E8" s="25" t="s">
        <v>85</v>
      </c>
      <c r="F8" s="25" t="s">
        <v>86</v>
      </c>
    </row>
    <row r="9" spans="1:8" x14ac:dyDescent="0.25">
      <c r="A9" t="s">
        <v>87</v>
      </c>
      <c r="B9" t="s">
        <v>88</v>
      </c>
      <c r="C9" s="31">
        <v>35421</v>
      </c>
      <c r="D9">
        <f>C9*$C$4</f>
        <v>4427.625</v>
      </c>
      <c r="E9" s="31">
        <f>C9*$C$4</f>
        <v>4427.625</v>
      </c>
      <c r="F9" s="31">
        <f>ROUND(C9*$C$4,2)</f>
        <v>4427.63</v>
      </c>
    </row>
    <row r="10" spans="1:8" x14ac:dyDescent="0.25">
      <c r="A10" t="s">
        <v>17</v>
      </c>
      <c r="B10" t="s">
        <v>18</v>
      </c>
      <c r="C10" s="31">
        <v>54332</v>
      </c>
      <c r="D10">
        <f>C10*$C$4</f>
        <v>6791.5</v>
      </c>
      <c r="E10" s="31">
        <f>C10*$C$4</f>
        <v>6791.5</v>
      </c>
      <c r="F10" s="31">
        <f t="shared" ref="F10:F12" si="0">ROUND(C10*$C$4,2)</f>
        <v>6791.5</v>
      </c>
    </row>
    <row r="11" spans="1:8" x14ac:dyDescent="0.25">
      <c r="A11" t="s">
        <v>19</v>
      </c>
      <c r="B11" t="s">
        <v>20</v>
      </c>
      <c r="C11" s="31">
        <v>23900</v>
      </c>
      <c r="D11">
        <f>C11*$C$4</f>
        <v>2987.5</v>
      </c>
      <c r="E11" s="31">
        <f>C11*$C$4</f>
        <v>2987.5</v>
      </c>
      <c r="F11" s="31">
        <f t="shared" si="0"/>
        <v>2987.5</v>
      </c>
    </row>
    <row r="12" spans="1:8" x14ac:dyDescent="0.25">
      <c r="A12" t="s">
        <v>42</v>
      </c>
      <c r="B12" t="s">
        <v>89</v>
      </c>
      <c r="C12" s="31">
        <v>36807</v>
      </c>
      <c r="D12">
        <f>C12*$C$4</f>
        <v>4600.875</v>
      </c>
      <c r="E12" s="31">
        <f>C12*$C$4</f>
        <v>4600.875</v>
      </c>
      <c r="F12" s="31">
        <f t="shared" si="0"/>
        <v>4600.88</v>
      </c>
    </row>
    <row r="13" spans="1:8" x14ac:dyDescent="0.25">
      <c r="F13" s="31"/>
    </row>
    <row r="14" spans="1:8" ht="15.75" thickBot="1" x14ac:dyDescent="0.3">
      <c r="D14" s="38">
        <f>SUM(D9:D12)</f>
        <v>18807.5</v>
      </c>
      <c r="E14" s="39">
        <f>SUM(E9:E12)</f>
        <v>18807.5</v>
      </c>
      <c r="F14" s="53">
        <f>SUM(F9:F12)</f>
        <v>18807.510000000002</v>
      </c>
    </row>
    <row r="15" spans="1:8" ht="15.75" thickTop="1" x14ac:dyDescent="0.25"/>
    <row r="16" spans="1:8" ht="15" customHeight="1" x14ac:dyDescent="0.25">
      <c r="A16" s="63" t="s">
        <v>170</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56"/>
      <c r="B23" s="56"/>
      <c r="C23" s="56"/>
      <c r="D23" s="56"/>
      <c r="E23" s="56"/>
      <c r="F23" s="56"/>
      <c r="G23" s="56"/>
      <c r="H23" s="56"/>
    </row>
  </sheetData>
  <mergeCells count="4">
    <mergeCell ref="A4:B4"/>
    <mergeCell ref="A6:B6"/>
    <mergeCell ref="D6:F6"/>
    <mergeCell ref="A16:H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election activeCell="B23" sqref="B23:D26"/>
    </sheetView>
  </sheetViews>
  <sheetFormatPr defaultRowHeight="15" x14ac:dyDescent="0.25"/>
  <cols>
    <col min="1" max="1" width="13.28515625" customWidth="1"/>
    <col min="2" max="4" width="10.7109375" customWidth="1"/>
    <col min="5" max="5" width="12.7109375" customWidth="1"/>
  </cols>
  <sheetData>
    <row r="1" spans="1:11" ht="18.75" x14ac:dyDescent="0.3">
      <c r="A1" s="1" t="s">
        <v>0</v>
      </c>
    </row>
    <row r="2" spans="1:11" x14ac:dyDescent="0.25">
      <c r="A2" s="4" t="s">
        <v>90</v>
      </c>
    </row>
    <row r="4" spans="1:11" ht="15.75" customHeight="1" thickBot="1" x14ac:dyDescent="0.3">
      <c r="A4" s="28" t="s">
        <v>91</v>
      </c>
      <c r="B4" s="25" t="s">
        <v>92</v>
      </c>
      <c r="C4" s="25" t="s">
        <v>93</v>
      </c>
      <c r="D4" s="25" t="s">
        <v>94</v>
      </c>
      <c r="E4" s="25" t="s">
        <v>61</v>
      </c>
      <c r="G4" s="61" t="s">
        <v>171</v>
      </c>
      <c r="H4" s="61"/>
      <c r="I4" s="61"/>
      <c r="J4" s="61"/>
      <c r="K4" s="61"/>
    </row>
    <row r="5" spans="1:11" x14ac:dyDescent="0.25">
      <c r="A5" s="40" t="s">
        <v>95</v>
      </c>
      <c r="B5" s="41">
        <v>1050254</v>
      </c>
      <c r="C5" s="41">
        <v>1547000</v>
      </c>
      <c r="D5" s="41">
        <v>1488369</v>
      </c>
      <c r="E5" s="41">
        <f>SUM(B5:D5)</f>
        <v>4085623</v>
      </c>
      <c r="G5" s="61"/>
      <c r="H5" s="61"/>
      <c r="I5" s="61"/>
      <c r="J5" s="61"/>
      <c r="K5" s="61"/>
    </row>
    <row r="6" spans="1:11" x14ac:dyDescent="0.25">
      <c r="A6" s="40" t="s">
        <v>96</v>
      </c>
      <c r="B6" s="41">
        <v>1524294</v>
      </c>
      <c r="C6" s="41">
        <v>1685548</v>
      </c>
      <c r="D6" s="41">
        <v>1599854</v>
      </c>
      <c r="E6" s="41">
        <f t="shared" ref="E6:E8" si="0">SUM(B6:D6)</f>
        <v>4809696</v>
      </c>
      <c r="G6" s="61"/>
      <c r="H6" s="61"/>
      <c r="I6" s="61"/>
      <c r="J6" s="61"/>
      <c r="K6" s="61"/>
    </row>
    <row r="7" spans="1:11" x14ac:dyDescent="0.25">
      <c r="A7" s="40" t="s">
        <v>97</v>
      </c>
      <c r="B7" s="41">
        <v>3521487</v>
      </c>
      <c r="C7" s="41">
        <v>2985448</v>
      </c>
      <c r="D7" s="41">
        <v>2741221</v>
      </c>
      <c r="E7" s="41">
        <f t="shared" si="0"/>
        <v>9248156</v>
      </c>
      <c r="G7" s="61"/>
      <c r="H7" s="61"/>
      <c r="I7" s="61"/>
      <c r="J7" s="61"/>
      <c r="K7" s="61"/>
    </row>
    <row r="8" spans="1:11" x14ac:dyDescent="0.25">
      <c r="A8" s="40" t="s">
        <v>98</v>
      </c>
      <c r="B8" s="41">
        <v>2531225</v>
      </c>
      <c r="C8" s="41">
        <v>2621889</v>
      </c>
      <c r="D8" s="41">
        <v>2453999</v>
      </c>
      <c r="E8" s="41">
        <f t="shared" si="0"/>
        <v>7607113</v>
      </c>
      <c r="G8" s="61"/>
      <c r="H8" s="61"/>
      <c r="I8" s="61"/>
      <c r="J8" s="61"/>
      <c r="K8" s="61"/>
    </row>
    <row r="9" spans="1:11" x14ac:dyDescent="0.25">
      <c r="G9" s="61"/>
      <c r="H9" s="61"/>
      <c r="I9" s="61"/>
      <c r="J9" s="61"/>
      <c r="K9" s="61"/>
    </row>
    <row r="10" spans="1:11" ht="15.75" thickBot="1" x14ac:dyDescent="0.3">
      <c r="A10" s="42" t="s">
        <v>61</v>
      </c>
      <c r="B10" s="43">
        <f>SUM(B5:B8)</f>
        <v>8627260</v>
      </c>
      <c r="C10" s="43">
        <f t="shared" ref="C10:E10" si="1">SUM(C5:C8)</f>
        <v>8839885</v>
      </c>
      <c r="D10" s="43">
        <f t="shared" si="1"/>
        <v>8283443</v>
      </c>
      <c r="E10" s="43">
        <f t="shared" si="1"/>
        <v>25750588</v>
      </c>
      <c r="G10" s="59"/>
      <c r="H10" s="59"/>
      <c r="I10" s="59"/>
      <c r="J10" s="59"/>
    </row>
    <row r="11" spans="1:11" ht="15.75" thickTop="1" x14ac:dyDescent="0.25"/>
    <row r="13" spans="1:11" ht="15.75" customHeight="1" thickBot="1" x14ac:dyDescent="0.3">
      <c r="A13" s="28" t="s">
        <v>91</v>
      </c>
      <c r="B13" s="25" t="s">
        <v>92</v>
      </c>
      <c r="C13" s="25" t="s">
        <v>93</v>
      </c>
      <c r="D13" s="25" t="s">
        <v>94</v>
      </c>
      <c r="E13" s="25" t="s">
        <v>61</v>
      </c>
    </row>
    <row r="14" spans="1:11" x14ac:dyDescent="0.25">
      <c r="A14" s="40" t="s">
        <v>95</v>
      </c>
      <c r="B14" s="41">
        <f>ROUNDDOWN(B5,-3)</f>
        <v>1050000</v>
      </c>
      <c r="C14" s="41">
        <f t="shared" ref="C14:D14" si="2">ROUNDDOWN(C5,-3)</f>
        <v>1547000</v>
      </c>
      <c r="D14" s="41">
        <f t="shared" si="2"/>
        <v>1488000</v>
      </c>
      <c r="E14" s="41">
        <f>SUM(B14:D14)</f>
        <v>4085000</v>
      </c>
    </row>
    <row r="15" spans="1:11" x14ac:dyDescent="0.25">
      <c r="A15" s="40" t="s">
        <v>96</v>
      </c>
      <c r="B15" s="41">
        <f t="shared" ref="B15:D17" si="3">ROUNDDOWN(B6,-3)</f>
        <v>1524000</v>
      </c>
      <c r="C15" s="41">
        <f t="shared" si="3"/>
        <v>1685000</v>
      </c>
      <c r="D15" s="41">
        <f t="shared" si="3"/>
        <v>1599000</v>
      </c>
      <c r="E15" s="41">
        <f t="shared" ref="E15:E17" si="4">SUM(B15:D15)</f>
        <v>4808000</v>
      </c>
    </row>
    <row r="16" spans="1:11" x14ac:dyDescent="0.25">
      <c r="A16" s="40" t="s">
        <v>97</v>
      </c>
      <c r="B16" s="41">
        <f t="shared" si="3"/>
        <v>3521000</v>
      </c>
      <c r="C16" s="41">
        <f t="shared" si="3"/>
        <v>2985000</v>
      </c>
      <c r="D16" s="41">
        <f t="shared" si="3"/>
        <v>2741000</v>
      </c>
      <c r="E16" s="41">
        <f t="shared" si="4"/>
        <v>9247000</v>
      </c>
    </row>
    <row r="17" spans="1:5" x14ac:dyDescent="0.25">
      <c r="A17" s="40" t="s">
        <v>98</v>
      </c>
      <c r="B17" s="41">
        <f t="shared" si="3"/>
        <v>2531000</v>
      </c>
      <c r="C17" s="41">
        <f t="shared" si="3"/>
        <v>2621000</v>
      </c>
      <c r="D17" s="41">
        <f t="shared" si="3"/>
        <v>2453000</v>
      </c>
      <c r="E17" s="41">
        <f t="shared" si="4"/>
        <v>7605000</v>
      </c>
    </row>
    <row r="19" spans="1:5" ht="15.75" thickBot="1" x14ac:dyDescent="0.3">
      <c r="A19" s="42" t="s">
        <v>61</v>
      </c>
      <c r="B19" s="43">
        <f>SUM(B14:B17)</f>
        <v>8626000</v>
      </c>
      <c r="C19" s="43">
        <f t="shared" ref="C19:E19" si="5">SUM(C14:C17)</f>
        <v>8838000</v>
      </c>
      <c r="D19" s="43">
        <f t="shared" si="5"/>
        <v>8281000</v>
      </c>
      <c r="E19" s="43">
        <f t="shared" si="5"/>
        <v>25745000</v>
      </c>
    </row>
    <row r="20" spans="1:5" ht="15.75" thickTop="1" x14ac:dyDescent="0.25"/>
    <row r="22" spans="1:5" ht="15.75" thickBot="1" x14ac:dyDescent="0.3">
      <c r="A22" s="28" t="s">
        <v>91</v>
      </c>
      <c r="B22" s="25" t="s">
        <v>92</v>
      </c>
      <c r="C22" s="25" t="s">
        <v>93</v>
      </c>
      <c r="D22" s="25" t="s">
        <v>94</v>
      </c>
      <c r="E22" s="25" t="s">
        <v>61</v>
      </c>
    </row>
    <row r="23" spans="1:5" x14ac:dyDescent="0.25">
      <c r="A23" s="40" t="s">
        <v>95</v>
      </c>
      <c r="B23" s="41">
        <f>ROUNDUP(B5,-3)</f>
        <v>1051000</v>
      </c>
      <c r="C23" s="41">
        <f t="shared" ref="C23:D23" si="6">ROUNDUP(C5,-3)</f>
        <v>1547000</v>
      </c>
      <c r="D23" s="41">
        <f t="shared" si="6"/>
        <v>1489000</v>
      </c>
      <c r="E23" s="41">
        <f>SUM(B23:D23)</f>
        <v>4087000</v>
      </c>
    </row>
    <row r="24" spans="1:5" x14ac:dyDescent="0.25">
      <c r="A24" s="40" t="s">
        <v>96</v>
      </c>
      <c r="B24" s="41">
        <f t="shared" ref="B24:D26" si="7">ROUNDUP(B6,-3)</f>
        <v>1525000</v>
      </c>
      <c r="C24" s="41">
        <f t="shared" si="7"/>
        <v>1686000</v>
      </c>
      <c r="D24" s="41">
        <f t="shared" si="7"/>
        <v>1600000</v>
      </c>
      <c r="E24" s="41">
        <f t="shared" ref="E24:E26" si="8">SUM(B24:D24)</f>
        <v>4811000</v>
      </c>
    </row>
    <row r="25" spans="1:5" x14ac:dyDescent="0.25">
      <c r="A25" s="40" t="s">
        <v>97</v>
      </c>
      <c r="B25" s="41">
        <f t="shared" si="7"/>
        <v>3522000</v>
      </c>
      <c r="C25" s="41">
        <f t="shared" si="7"/>
        <v>2986000</v>
      </c>
      <c r="D25" s="41">
        <f t="shared" si="7"/>
        <v>2742000</v>
      </c>
      <c r="E25" s="41">
        <f t="shared" si="8"/>
        <v>9250000</v>
      </c>
    </row>
    <row r="26" spans="1:5" x14ac:dyDescent="0.25">
      <c r="A26" s="40" t="s">
        <v>98</v>
      </c>
      <c r="B26" s="41">
        <f t="shared" si="7"/>
        <v>2532000</v>
      </c>
      <c r="C26" s="41">
        <f t="shared" si="7"/>
        <v>2622000</v>
      </c>
      <c r="D26" s="41">
        <f t="shared" si="7"/>
        <v>2454000</v>
      </c>
      <c r="E26" s="41">
        <f t="shared" si="8"/>
        <v>7608000</v>
      </c>
    </row>
    <row r="28" spans="1:5" ht="15.75" thickBot="1" x14ac:dyDescent="0.3">
      <c r="A28" s="42" t="s">
        <v>61</v>
      </c>
      <c r="B28" s="43">
        <f>SUM(B23:B26)</f>
        <v>8630000</v>
      </c>
      <c r="C28" s="43">
        <f t="shared" ref="C28:E28" si="9">SUM(C23:C26)</f>
        <v>8841000</v>
      </c>
      <c r="D28" s="43">
        <f t="shared" si="9"/>
        <v>8285000</v>
      </c>
      <c r="E28" s="43">
        <f t="shared" si="9"/>
        <v>25756000</v>
      </c>
    </row>
    <row r="29" spans="1:5" ht="15.75" thickTop="1" x14ac:dyDescent="0.25"/>
  </sheetData>
  <mergeCells count="1">
    <mergeCell ref="G4:K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workbookViewId="0">
      <selection activeCell="C6" sqref="C6:F11"/>
    </sheetView>
  </sheetViews>
  <sheetFormatPr defaultRowHeight="15" x14ac:dyDescent="0.25"/>
  <cols>
    <col min="1" max="1" width="11.140625" customWidth="1"/>
    <col min="2" max="6" width="10.7109375" customWidth="1"/>
  </cols>
  <sheetData>
    <row r="1" spans="1:9" ht="18.75" x14ac:dyDescent="0.3">
      <c r="A1" s="1" t="s">
        <v>0</v>
      </c>
    </row>
    <row r="2" spans="1:9" x14ac:dyDescent="0.25">
      <c r="A2" s="4" t="s">
        <v>99</v>
      </c>
    </row>
    <row r="4" spans="1:9" ht="15.75" thickBot="1" x14ac:dyDescent="0.3">
      <c r="A4" s="28" t="s">
        <v>100</v>
      </c>
      <c r="B4" s="44" t="s">
        <v>101</v>
      </c>
      <c r="C4" s="44" t="s">
        <v>102</v>
      </c>
      <c r="D4" s="44" t="s">
        <v>103</v>
      </c>
      <c r="E4" s="44" t="s">
        <v>104</v>
      </c>
      <c r="F4" s="44" t="s">
        <v>105</v>
      </c>
    </row>
    <row r="6" spans="1:9" x14ac:dyDescent="0.25">
      <c r="A6" s="29">
        <v>-12.5555</v>
      </c>
      <c r="B6" s="45">
        <f>ROUND(A6,1)</f>
        <v>-12.6</v>
      </c>
      <c r="C6" s="45">
        <f>INT(A6)</f>
        <v>-13</v>
      </c>
      <c r="D6" s="45">
        <f>TRUNC(A6,1)</f>
        <v>-12.5</v>
      </c>
      <c r="E6" s="45">
        <f>ABS(A6)</f>
        <v>12.5555</v>
      </c>
      <c r="F6" s="45">
        <f>SIGN(A6)</f>
        <v>-1</v>
      </c>
    </row>
    <row r="7" spans="1:9" x14ac:dyDescent="0.25">
      <c r="A7" s="29">
        <v>-12.222</v>
      </c>
      <c r="B7" s="45">
        <f t="shared" ref="B7:B11" si="0">ROUND(A7,1)</f>
        <v>-12.2</v>
      </c>
      <c r="C7" s="45">
        <f t="shared" ref="C7:C11" si="1">INT(A7)</f>
        <v>-13</v>
      </c>
      <c r="D7" s="45">
        <f t="shared" ref="D7:D11" si="2">TRUNC(A7,1)</f>
        <v>-12.2</v>
      </c>
      <c r="E7" s="45">
        <f t="shared" ref="E7:E11" si="3">ABS(A7)</f>
        <v>12.222</v>
      </c>
      <c r="F7" s="45">
        <f t="shared" ref="F7:F11" si="4">SIGN(A7)</f>
        <v>-1</v>
      </c>
    </row>
    <row r="8" spans="1:9" x14ac:dyDescent="0.25">
      <c r="A8" s="29">
        <v>-12</v>
      </c>
      <c r="B8" s="45">
        <f t="shared" si="0"/>
        <v>-12</v>
      </c>
      <c r="C8" s="45">
        <f t="shared" si="1"/>
        <v>-12</v>
      </c>
      <c r="D8" s="45">
        <f t="shared" si="2"/>
        <v>-12</v>
      </c>
      <c r="E8" s="45">
        <f t="shared" si="3"/>
        <v>12</v>
      </c>
      <c r="F8" s="45">
        <f t="shared" si="4"/>
        <v>-1</v>
      </c>
    </row>
    <row r="9" spans="1:9" x14ac:dyDescent="0.25">
      <c r="A9" s="29">
        <v>12</v>
      </c>
      <c r="B9" s="45">
        <f t="shared" si="0"/>
        <v>12</v>
      </c>
      <c r="C9" s="45">
        <f t="shared" si="1"/>
        <v>12</v>
      </c>
      <c r="D9" s="45">
        <f t="shared" si="2"/>
        <v>12</v>
      </c>
      <c r="E9" s="45">
        <f t="shared" si="3"/>
        <v>12</v>
      </c>
      <c r="F9" s="45">
        <f t="shared" si="4"/>
        <v>1</v>
      </c>
    </row>
    <row r="10" spans="1:9" x14ac:dyDescent="0.25">
      <c r="A10" s="29">
        <v>12.222</v>
      </c>
      <c r="B10" s="45">
        <f t="shared" si="0"/>
        <v>12.2</v>
      </c>
      <c r="C10" s="45">
        <f t="shared" si="1"/>
        <v>12</v>
      </c>
      <c r="D10" s="45">
        <f t="shared" si="2"/>
        <v>12.2</v>
      </c>
      <c r="E10" s="45">
        <f t="shared" si="3"/>
        <v>12.222</v>
      </c>
      <c r="F10" s="45">
        <f t="shared" si="4"/>
        <v>1</v>
      </c>
    </row>
    <row r="11" spans="1:9" x14ac:dyDescent="0.25">
      <c r="A11" s="29">
        <v>12.5555</v>
      </c>
      <c r="B11" s="45">
        <f t="shared" si="0"/>
        <v>12.6</v>
      </c>
      <c r="C11" s="45">
        <f t="shared" si="1"/>
        <v>12</v>
      </c>
      <c r="D11" s="45">
        <f t="shared" si="2"/>
        <v>12.5</v>
      </c>
      <c r="E11" s="45">
        <f t="shared" si="3"/>
        <v>12.5555</v>
      </c>
      <c r="F11" s="45">
        <f t="shared" si="4"/>
        <v>1</v>
      </c>
    </row>
    <row r="13" spans="1:9" ht="15" customHeight="1" x14ac:dyDescent="0.25">
      <c r="A13" s="63" t="s">
        <v>172</v>
      </c>
      <c r="B13" s="63"/>
      <c r="C13" s="63"/>
      <c r="D13" s="63"/>
      <c r="E13" s="63"/>
      <c r="F13" s="63"/>
      <c r="G13" s="63"/>
      <c r="H13" s="56"/>
      <c r="I13" s="56"/>
    </row>
    <row r="14" spans="1:9" x14ac:dyDescent="0.25">
      <c r="A14" s="63"/>
      <c r="B14" s="63"/>
      <c r="C14" s="63"/>
      <c r="D14" s="63"/>
      <c r="E14" s="63"/>
      <c r="F14" s="63"/>
      <c r="G14" s="63"/>
      <c r="H14" s="56"/>
      <c r="I14" s="56"/>
    </row>
    <row r="15" spans="1:9" x14ac:dyDescent="0.25">
      <c r="A15" s="63"/>
      <c r="B15" s="63"/>
      <c r="C15" s="63"/>
      <c r="D15" s="63"/>
      <c r="E15" s="63"/>
      <c r="F15" s="63"/>
      <c r="G15" s="63"/>
      <c r="H15" s="56"/>
      <c r="I15" s="56"/>
    </row>
    <row r="16" spans="1:9" x14ac:dyDescent="0.25">
      <c r="A16" s="63"/>
      <c r="B16" s="63"/>
      <c r="C16" s="63"/>
      <c r="D16" s="63"/>
      <c r="E16" s="63"/>
      <c r="F16" s="63"/>
      <c r="G16" s="63"/>
      <c r="H16" s="56"/>
      <c r="I16" s="56"/>
    </row>
    <row r="17" spans="1:9" x14ac:dyDescent="0.25">
      <c r="A17" s="63"/>
      <c r="B17" s="63"/>
      <c r="C17" s="63"/>
      <c r="D17" s="63"/>
      <c r="E17" s="63"/>
      <c r="F17" s="63"/>
      <c r="G17" s="63"/>
      <c r="H17" s="56"/>
      <c r="I17" s="56"/>
    </row>
    <row r="18" spans="1:9" x14ac:dyDescent="0.25">
      <c r="A18" s="63"/>
      <c r="B18" s="63"/>
      <c r="C18" s="63"/>
      <c r="D18" s="63"/>
      <c r="E18" s="63"/>
      <c r="F18" s="63"/>
      <c r="G18" s="63"/>
      <c r="H18" s="56"/>
      <c r="I18" s="56"/>
    </row>
    <row r="19" spans="1:9" x14ac:dyDescent="0.25">
      <c r="A19" s="63"/>
      <c r="B19" s="63"/>
      <c r="C19" s="63"/>
      <c r="D19" s="63"/>
      <c r="E19" s="63"/>
      <c r="F19" s="63"/>
      <c r="G19" s="63"/>
      <c r="H19" s="56"/>
      <c r="I19" s="56"/>
    </row>
    <row r="20" spans="1:9" x14ac:dyDescent="0.25">
      <c r="A20" s="63"/>
      <c r="B20" s="63"/>
      <c r="C20" s="63"/>
      <c r="D20" s="63"/>
      <c r="E20" s="63"/>
      <c r="F20" s="63"/>
      <c r="G20" s="63"/>
      <c r="H20" s="56"/>
      <c r="I20" s="56"/>
    </row>
    <row r="21" spans="1:9" x14ac:dyDescent="0.25">
      <c r="A21" s="63"/>
      <c r="B21" s="63"/>
      <c r="C21" s="63"/>
      <c r="D21" s="63"/>
      <c r="E21" s="63"/>
      <c r="F21" s="63"/>
      <c r="G21" s="63"/>
      <c r="H21" s="56"/>
      <c r="I21" s="56"/>
    </row>
    <row r="22" spans="1:9" x14ac:dyDescent="0.25">
      <c r="A22" s="63"/>
      <c r="B22" s="63"/>
      <c r="C22" s="63"/>
      <c r="D22" s="63"/>
      <c r="E22" s="63"/>
      <c r="F22" s="63"/>
      <c r="G22" s="63"/>
      <c r="H22" s="56"/>
      <c r="I22" s="56"/>
    </row>
    <row r="23" spans="1:9" x14ac:dyDescent="0.25">
      <c r="A23" s="56"/>
      <c r="B23" s="56"/>
      <c r="C23" s="56"/>
      <c r="D23" s="56"/>
      <c r="E23" s="56"/>
      <c r="F23" s="56"/>
      <c r="G23" s="56"/>
      <c r="H23" s="56"/>
      <c r="I23" s="60"/>
    </row>
    <row r="24" spans="1:9" x14ac:dyDescent="0.25">
      <c r="A24" s="56"/>
      <c r="B24" s="56"/>
      <c r="C24" s="56"/>
      <c r="D24" s="56"/>
      <c r="E24" s="56"/>
      <c r="F24" s="56"/>
      <c r="G24" s="56"/>
      <c r="H24" s="56"/>
      <c r="I24" s="60"/>
    </row>
  </sheetData>
  <mergeCells count="1">
    <mergeCell ref="A13:G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election activeCell="C6" sqref="C6"/>
    </sheetView>
  </sheetViews>
  <sheetFormatPr defaultRowHeight="15" x14ac:dyDescent="0.25"/>
  <cols>
    <col min="1" max="1" width="22.5703125" customWidth="1"/>
    <col min="2" max="7" width="9.7109375" customWidth="1"/>
  </cols>
  <sheetData>
    <row r="1" spans="1:8" ht="18.75" x14ac:dyDescent="0.3">
      <c r="A1" s="1" t="s">
        <v>0</v>
      </c>
    </row>
    <row r="2" spans="1:8" x14ac:dyDescent="0.25">
      <c r="A2" s="4" t="s">
        <v>106</v>
      </c>
    </row>
    <row r="4" spans="1:8" ht="15.75" thickBot="1" x14ac:dyDescent="0.3">
      <c r="B4" s="37" t="s">
        <v>107</v>
      </c>
      <c r="C4" s="37" t="s">
        <v>108</v>
      </c>
      <c r="D4" s="37" t="s">
        <v>109</v>
      </c>
      <c r="E4" s="37" t="s">
        <v>110</v>
      </c>
      <c r="F4" s="37" t="s">
        <v>111</v>
      </c>
      <c r="G4" s="37" t="s">
        <v>112</v>
      </c>
    </row>
    <row r="5" spans="1:8" x14ac:dyDescent="0.25">
      <c r="A5" s="46" t="s">
        <v>113</v>
      </c>
      <c r="B5" s="31">
        <v>279.39</v>
      </c>
      <c r="C5">
        <v>367.95</v>
      </c>
    </row>
    <row r="6" spans="1:8" x14ac:dyDescent="0.25">
      <c r="A6" s="46" t="s">
        <v>114</v>
      </c>
      <c r="B6" s="31">
        <v>0</v>
      </c>
      <c r="C6" s="47">
        <f>B11</f>
        <v>4.3899999999999864</v>
      </c>
      <c r="D6" s="47">
        <f t="shared" ref="D6:G6" si="0">C11</f>
        <v>2.339999999999975</v>
      </c>
      <c r="E6" s="47">
        <f t="shared" si="0"/>
        <v>0</v>
      </c>
      <c r="F6" s="47">
        <f t="shared" si="0"/>
        <v>0</v>
      </c>
      <c r="G6" s="47">
        <f t="shared" si="0"/>
        <v>0</v>
      </c>
    </row>
    <row r="7" spans="1:8" ht="15.75" thickBot="1" x14ac:dyDescent="0.3">
      <c r="A7" s="38" t="s">
        <v>115</v>
      </c>
      <c r="B7" s="39">
        <f>B5+B6</f>
        <v>279.39</v>
      </c>
      <c r="C7" s="39">
        <f>IF(C5=0,0,C5+C6)</f>
        <v>372.34</v>
      </c>
      <c r="D7" s="39">
        <f t="shared" ref="D7:G7" si="1">IF(D5=0,0,D5+D6)</f>
        <v>0</v>
      </c>
      <c r="E7" s="39">
        <f t="shared" si="1"/>
        <v>0</v>
      </c>
      <c r="F7" s="39">
        <f t="shared" si="1"/>
        <v>0</v>
      </c>
      <c r="G7" s="39">
        <f t="shared" si="1"/>
        <v>0</v>
      </c>
    </row>
    <row r="8" spans="1:8" ht="15.75" thickTop="1" x14ac:dyDescent="0.25">
      <c r="A8" s="46"/>
    </row>
    <row r="9" spans="1:8" x14ac:dyDescent="0.25">
      <c r="A9" s="46" t="s">
        <v>116</v>
      </c>
      <c r="B9" s="5">
        <v>5</v>
      </c>
      <c r="C9" s="5">
        <v>5</v>
      </c>
      <c r="D9" s="5">
        <v>5</v>
      </c>
      <c r="E9" s="5">
        <v>5</v>
      </c>
      <c r="F9" s="5">
        <v>5</v>
      </c>
      <c r="G9" s="5">
        <v>5</v>
      </c>
    </row>
    <row r="10" spans="1:8" x14ac:dyDescent="0.25">
      <c r="A10" s="46" t="s">
        <v>117</v>
      </c>
      <c r="B10" s="31">
        <f>ROUNDDOWN(B7/B9,0)</f>
        <v>55</v>
      </c>
      <c r="C10" s="31">
        <f t="shared" ref="C10:G10" si="2">ROUNDDOWN(C7/C9,0)</f>
        <v>74</v>
      </c>
      <c r="D10" s="31">
        <f t="shared" si="2"/>
        <v>0</v>
      </c>
      <c r="E10" s="31">
        <f t="shared" si="2"/>
        <v>0</v>
      </c>
      <c r="F10" s="31">
        <f t="shared" si="2"/>
        <v>0</v>
      </c>
      <c r="G10" s="31">
        <f t="shared" si="2"/>
        <v>0</v>
      </c>
    </row>
    <row r="11" spans="1:8" x14ac:dyDescent="0.25">
      <c r="A11" s="46" t="s">
        <v>118</v>
      </c>
      <c r="B11" s="31">
        <f>MOD(B7,B9)</f>
        <v>4.3899999999999864</v>
      </c>
      <c r="C11" s="31">
        <f t="shared" ref="C11:G11" si="3">MOD(C7,C9)</f>
        <v>2.339999999999975</v>
      </c>
      <c r="D11" s="31">
        <f t="shared" si="3"/>
        <v>0</v>
      </c>
      <c r="E11" s="31">
        <f t="shared" si="3"/>
        <v>0</v>
      </c>
      <c r="F11" s="31">
        <f t="shared" si="3"/>
        <v>0</v>
      </c>
      <c r="G11" s="31">
        <f t="shared" si="3"/>
        <v>0</v>
      </c>
    </row>
    <row r="13" spans="1:8" ht="30" customHeight="1" x14ac:dyDescent="0.25">
      <c r="A13" s="63" t="s">
        <v>173</v>
      </c>
      <c r="B13" s="63"/>
      <c r="C13" s="63"/>
      <c r="D13" s="63"/>
      <c r="E13" s="63"/>
      <c r="F13" s="63"/>
      <c r="G13" s="63"/>
      <c r="H13" s="63"/>
    </row>
    <row r="14" spans="1:8" x14ac:dyDescent="0.25">
      <c r="A14" s="63"/>
      <c r="B14" s="63"/>
      <c r="C14" s="63"/>
      <c r="D14" s="63"/>
      <c r="E14" s="63"/>
      <c r="F14" s="63"/>
      <c r="G14" s="63"/>
      <c r="H14" s="63"/>
    </row>
    <row r="15" spans="1:8" x14ac:dyDescent="0.25">
      <c r="A15" s="63"/>
      <c r="B15" s="63"/>
      <c r="C15" s="63"/>
      <c r="D15" s="63"/>
      <c r="E15" s="63"/>
      <c r="F15" s="63"/>
      <c r="G15" s="63"/>
      <c r="H15" s="63"/>
    </row>
    <row r="16" spans="1:8"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56"/>
      <c r="B21" s="56"/>
      <c r="C21" s="56"/>
      <c r="D21" s="56"/>
      <c r="E21" s="56"/>
      <c r="F21" s="56"/>
      <c r="G21" s="56"/>
      <c r="H21" s="56"/>
    </row>
    <row r="22" spans="1:8" x14ac:dyDescent="0.25">
      <c r="A22" s="57"/>
      <c r="B22" s="57"/>
      <c r="C22" s="57"/>
      <c r="D22" s="57"/>
      <c r="E22" s="57"/>
      <c r="F22" s="57"/>
      <c r="G22" s="57"/>
      <c r="H22" s="57"/>
    </row>
  </sheetData>
  <mergeCells count="1">
    <mergeCell ref="A13:H2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election activeCell="H6" sqref="H6:H14"/>
    </sheetView>
  </sheetViews>
  <sheetFormatPr defaultRowHeight="15" x14ac:dyDescent="0.25"/>
  <cols>
    <col min="1" max="2" width="12.7109375" customWidth="1"/>
    <col min="5" max="5" width="14.7109375" customWidth="1"/>
    <col min="7" max="7" width="14.7109375" customWidth="1"/>
    <col min="10" max="10" width="12.85546875" customWidth="1"/>
  </cols>
  <sheetData>
    <row r="1" spans="1:9" ht="18.75" x14ac:dyDescent="0.3">
      <c r="A1" s="1" t="s">
        <v>0</v>
      </c>
    </row>
    <row r="2" spans="1:9" x14ac:dyDescent="0.25">
      <c r="A2" s="4" t="s">
        <v>125</v>
      </c>
    </row>
    <row r="4" spans="1:9" x14ac:dyDescent="0.25">
      <c r="C4" s="66" t="s">
        <v>123</v>
      </c>
      <c r="D4" s="66"/>
      <c r="E4" s="67" t="s">
        <v>124</v>
      </c>
      <c r="F4" s="67"/>
      <c r="G4" s="67"/>
      <c r="H4" s="67"/>
    </row>
    <row r="5" spans="1:9" ht="15.75" thickBot="1" x14ac:dyDescent="0.3">
      <c r="A5" s="18" t="s">
        <v>26</v>
      </c>
      <c r="B5" s="18" t="s">
        <v>27</v>
      </c>
      <c r="C5" s="48" t="s">
        <v>119</v>
      </c>
      <c r="D5" s="48" t="s">
        <v>120</v>
      </c>
      <c r="E5" s="18" t="s">
        <v>121</v>
      </c>
      <c r="F5" s="48" t="s">
        <v>119</v>
      </c>
      <c r="G5" s="18" t="s">
        <v>122</v>
      </c>
      <c r="H5" s="48" t="s">
        <v>120</v>
      </c>
    </row>
    <row r="6" spans="1:9" x14ac:dyDescent="0.25">
      <c r="A6" s="11" t="s">
        <v>36</v>
      </c>
      <c r="B6" s="11" t="s">
        <v>37</v>
      </c>
      <c r="C6" s="50">
        <v>47</v>
      </c>
      <c r="D6" s="50">
        <v>15</v>
      </c>
      <c r="E6" s="51">
        <v>24257</v>
      </c>
      <c r="F6" s="5">
        <f ca="1">(TODAY()-E6)/365.25</f>
        <v>47.901437371663242</v>
      </c>
      <c r="G6" s="51">
        <v>35945</v>
      </c>
      <c r="H6" s="71">
        <f ca="1">(TODAY()-G6)/365.25</f>
        <v>15.901437371663244</v>
      </c>
    </row>
    <row r="7" spans="1:9" x14ac:dyDescent="0.25">
      <c r="A7" s="11" t="s">
        <v>38</v>
      </c>
      <c r="B7" s="11" t="s">
        <v>39</v>
      </c>
      <c r="C7" s="50">
        <v>26</v>
      </c>
      <c r="D7" s="50">
        <v>2</v>
      </c>
      <c r="E7" s="51">
        <v>31927</v>
      </c>
      <c r="F7" s="5">
        <f t="shared" ref="F7:F14" ca="1" si="0">(TODAY()-E7)/365.25</f>
        <v>26.902121834360027</v>
      </c>
      <c r="G7" s="51">
        <v>40693</v>
      </c>
      <c r="H7" s="71">
        <f t="shared" ref="H7:H14" ca="1" si="1">(TODAY()-G7)/365.25</f>
        <v>2.9021218343600275</v>
      </c>
    </row>
    <row r="8" spans="1:9" x14ac:dyDescent="0.25">
      <c r="A8" s="11" t="s">
        <v>40</v>
      </c>
      <c r="B8" s="11" t="s">
        <v>41</v>
      </c>
      <c r="C8" s="50">
        <v>21</v>
      </c>
      <c r="D8" s="50">
        <v>1</v>
      </c>
      <c r="E8" s="51">
        <v>33753</v>
      </c>
      <c r="F8" s="5">
        <f t="shared" ca="1" si="0"/>
        <v>21.902806297056809</v>
      </c>
      <c r="G8" s="51">
        <v>41058</v>
      </c>
      <c r="H8" s="71">
        <f t="shared" ca="1" si="1"/>
        <v>1.9028062970568105</v>
      </c>
    </row>
    <row r="9" spans="1:9" x14ac:dyDescent="0.25">
      <c r="A9" s="11" t="s">
        <v>42</v>
      </c>
      <c r="B9" s="11" t="s">
        <v>43</v>
      </c>
      <c r="C9" s="50">
        <v>34</v>
      </c>
      <c r="D9" s="50">
        <v>12</v>
      </c>
      <c r="E9" s="51">
        <v>29005</v>
      </c>
      <c r="F9" s="5">
        <f t="shared" ca="1" si="0"/>
        <v>34.902121834360024</v>
      </c>
      <c r="G9" s="51">
        <v>37041</v>
      </c>
      <c r="H9" s="71">
        <f t="shared" ca="1" si="1"/>
        <v>12.900752908966462</v>
      </c>
    </row>
    <row r="10" spans="1:9" x14ac:dyDescent="0.25">
      <c r="A10" s="11" t="s">
        <v>44</v>
      </c>
      <c r="B10" s="11" t="s">
        <v>45</v>
      </c>
      <c r="C10" s="50">
        <v>59</v>
      </c>
      <c r="D10" s="50">
        <v>39</v>
      </c>
      <c r="E10" s="51">
        <v>19874</v>
      </c>
      <c r="F10" s="5">
        <f t="shared" ca="1" si="0"/>
        <v>59.901437371663242</v>
      </c>
      <c r="G10" s="51">
        <v>27179</v>
      </c>
      <c r="H10" s="71">
        <f t="shared" ca="1" si="1"/>
        <v>39.901437371663242</v>
      </c>
    </row>
    <row r="11" spans="1:9" x14ac:dyDescent="0.25">
      <c r="A11" s="11" t="s">
        <v>46</v>
      </c>
      <c r="B11" s="11" t="s">
        <v>47</v>
      </c>
      <c r="C11" s="50">
        <v>32</v>
      </c>
      <c r="D11" s="50">
        <v>10</v>
      </c>
      <c r="E11" s="51">
        <v>29736</v>
      </c>
      <c r="F11" s="5">
        <f t="shared" ca="1" si="0"/>
        <v>32.90075290896646</v>
      </c>
      <c r="G11" s="51">
        <v>37771</v>
      </c>
      <c r="H11" s="71">
        <f t="shared" ca="1" si="1"/>
        <v>10.902121834360027</v>
      </c>
    </row>
    <row r="12" spans="1:9" x14ac:dyDescent="0.25">
      <c r="A12" s="11" t="s">
        <v>48</v>
      </c>
      <c r="B12" s="11" t="s">
        <v>49</v>
      </c>
      <c r="C12" s="50">
        <v>31</v>
      </c>
      <c r="D12" s="50">
        <v>11</v>
      </c>
      <c r="E12" s="51">
        <v>30101</v>
      </c>
      <c r="F12" s="5">
        <f t="shared" ca="1" si="0"/>
        <v>31.901437371663246</v>
      </c>
      <c r="G12" s="51">
        <v>37406</v>
      </c>
      <c r="H12" s="71">
        <f t="shared" ca="1" si="1"/>
        <v>11.901437371663244</v>
      </c>
    </row>
    <row r="13" spans="1:9" x14ac:dyDescent="0.25">
      <c r="A13" s="11" t="s">
        <v>50</v>
      </c>
      <c r="B13" s="11" t="s">
        <v>51</v>
      </c>
      <c r="C13" s="50">
        <v>26</v>
      </c>
      <c r="D13" s="50">
        <v>5</v>
      </c>
      <c r="E13" s="51">
        <v>31927</v>
      </c>
      <c r="F13" s="5">
        <f t="shared" ca="1" si="0"/>
        <v>26.902121834360027</v>
      </c>
      <c r="G13" s="51">
        <v>39597</v>
      </c>
      <c r="H13" s="71">
        <f t="shared" ca="1" si="1"/>
        <v>5.9028062970568103</v>
      </c>
    </row>
    <row r="14" spans="1:9" x14ac:dyDescent="0.25">
      <c r="A14" s="11" t="s">
        <v>52</v>
      </c>
      <c r="B14" s="11" t="s">
        <v>53</v>
      </c>
      <c r="C14" s="50">
        <v>29</v>
      </c>
      <c r="D14" s="50">
        <v>9</v>
      </c>
      <c r="E14" s="51">
        <v>30831</v>
      </c>
      <c r="F14" s="5">
        <f t="shared" ca="1" si="0"/>
        <v>29.902806297056809</v>
      </c>
      <c r="G14" s="51">
        <v>38136</v>
      </c>
      <c r="H14" s="71">
        <f t="shared" ca="1" si="1"/>
        <v>9.9028062970568111</v>
      </c>
    </row>
    <row r="16" spans="1:9" ht="15" customHeight="1" x14ac:dyDescent="0.25">
      <c r="A16" s="63" t="s">
        <v>174</v>
      </c>
      <c r="B16" s="63"/>
      <c r="C16" s="63"/>
      <c r="D16" s="63"/>
      <c r="E16" s="63"/>
      <c r="F16" s="63"/>
      <c r="G16" s="63"/>
      <c r="H16" s="63"/>
      <c r="I16" s="63"/>
    </row>
    <row r="17" spans="1:9" x14ac:dyDescent="0.25">
      <c r="A17" s="63"/>
      <c r="B17" s="63"/>
      <c r="C17" s="63"/>
      <c r="D17" s="63"/>
      <c r="E17" s="63"/>
      <c r="F17" s="63"/>
      <c r="G17" s="63"/>
      <c r="H17" s="63"/>
      <c r="I17" s="63"/>
    </row>
    <row r="18" spans="1:9" x14ac:dyDescent="0.25">
      <c r="A18" s="63"/>
      <c r="B18" s="63"/>
      <c r="C18" s="63"/>
      <c r="D18" s="63"/>
      <c r="E18" s="63"/>
      <c r="F18" s="63"/>
      <c r="G18" s="63"/>
      <c r="H18" s="63"/>
      <c r="I18" s="63"/>
    </row>
    <row r="19" spans="1:9" x14ac:dyDescent="0.25">
      <c r="A19" s="63"/>
      <c r="B19" s="63"/>
      <c r="C19" s="63"/>
      <c r="D19" s="63"/>
      <c r="E19" s="63"/>
      <c r="F19" s="63"/>
      <c r="G19" s="63"/>
      <c r="H19" s="63"/>
      <c r="I19" s="63"/>
    </row>
    <row r="20" spans="1:9" x14ac:dyDescent="0.25">
      <c r="A20" s="63"/>
      <c r="B20" s="63"/>
      <c r="C20" s="63"/>
      <c r="D20" s="63"/>
      <c r="E20" s="63"/>
      <c r="F20" s="63"/>
      <c r="G20" s="63"/>
      <c r="H20" s="63"/>
      <c r="I20" s="63"/>
    </row>
    <row r="21" spans="1:9" x14ac:dyDescent="0.25">
      <c r="A21" s="63"/>
      <c r="B21" s="63"/>
      <c r="C21" s="63"/>
      <c r="D21" s="63"/>
      <c r="E21" s="63"/>
      <c r="F21" s="63"/>
      <c r="G21" s="63"/>
      <c r="H21" s="63"/>
      <c r="I21" s="63"/>
    </row>
    <row r="22" spans="1:9" x14ac:dyDescent="0.25">
      <c r="A22" s="63"/>
      <c r="B22" s="63"/>
      <c r="C22" s="63"/>
      <c r="D22" s="63"/>
      <c r="E22" s="63"/>
      <c r="F22" s="63"/>
      <c r="G22" s="63"/>
      <c r="H22" s="63"/>
      <c r="I22" s="63"/>
    </row>
    <row r="23" spans="1:9" x14ac:dyDescent="0.25">
      <c r="A23" s="63"/>
      <c r="B23" s="63"/>
      <c r="C23" s="63"/>
      <c r="D23" s="63"/>
      <c r="E23" s="63"/>
      <c r="F23" s="63"/>
      <c r="G23" s="63"/>
      <c r="H23" s="63"/>
      <c r="I23" s="63"/>
    </row>
    <row r="24" spans="1:9" x14ac:dyDescent="0.25">
      <c r="A24" s="63"/>
      <c r="B24" s="63"/>
      <c r="C24" s="63"/>
      <c r="D24" s="63"/>
      <c r="E24" s="63"/>
      <c r="F24" s="63"/>
      <c r="G24" s="63"/>
      <c r="H24" s="63"/>
      <c r="I24" s="63"/>
    </row>
    <row r="25" spans="1:9" x14ac:dyDescent="0.25">
      <c r="A25" s="63"/>
      <c r="B25" s="63"/>
      <c r="C25" s="63"/>
      <c r="D25" s="63"/>
      <c r="E25" s="63"/>
      <c r="F25" s="63"/>
      <c r="G25" s="63"/>
      <c r="H25" s="63"/>
      <c r="I25" s="63"/>
    </row>
    <row r="26" spans="1:9" x14ac:dyDescent="0.25">
      <c r="A26" s="63"/>
      <c r="B26" s="63"/>
      <c r="C26" s="63"/>
      <c r="D26" s="63"/>
      <c r="E26" s="63"/>
      <c r="F26" s="63"/>
      <c r="G26" s="63"/>
      <c r="H26" s="63"/>
      <c r="I26" s="63"/>
    </row>
    <row r="27" spans="1:9" x14ac:dyDescent="0.25">
      <c r="A27" s="63"/>
      <c r="B27" s="63"/>
      <c r="C27" s="63"/>
      <c r="D27" s="63"/>
      <c r="E27" s="63"/>
      <c r="F27" s="63"/>
      <c r="G27" s="63"/>
      <c r="H27" s="63"/>
      <c r="I27" s="63"/>
    </row>
    <row r="28" spans="1:9" x14ac:dyDescent="0.25">
      <c r="A28" s="56"/>
      <c r="B28" s="56"/>
      <c r="C28" s="56"/>
      <c r="D28" s="56"/>
      <c r="E28" s="56"/>
      <c r="F28" s="56"/>
      <c r="G28" s="56"/>
      <c r="H28" s="56"/>
      <c r="I28" s="56"/>
    </row>
    <row r="29" spans="1:9" x14ac:dyDescent="0.25">
      <c r="A29" s="56"/>
      <c r="B29" s="56"/>
      <c r="C29" s="56"/>
      <c r="D29" s="56"/>
      <c r="E29" s="56"/>
      <c r="F29" s="56"/>
      <c r="G29" s="56"/>
      <c r="H29" s="56"/>
      <c r="I29" s="56"/>
    </row>
  </sheetData>
  <mergeCells count="3">
    <mergeCell ref="C4:D4"/>
    <mergeCell ref="E4:H4"/>
    <mergeCell ref="A16:I2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workbookViewId="0">
      <selection activeCell="C7" sqref="C7:C12"/>
    </sheetView>
  </sheetViews>
  <sheetFormatPr defaultRowHeight="15" x14ac:dyDescent="0.25"/>
  <cols>
    <col min="1" max="1" width="20.28515625" customWidth="1"/>
    <col min="2" max="2" width="12.7109375" customWidth="1"/>
    <col min="3" max="3" width="14.85546875" bestFit="1" customWidth="1"/>
    <col min="4" max="6" width="12.7109375" customWidth="1"/>
    <col min="7" max="7" width="12" bestFit="1" customWidth="1"/>
    <col min="8" max="8" width="7.7109375" customWidth="1"/>
    <col min="9" max="9" width="9" customWidth="1"/>
    <col min="10" max="11" width="14.5703125" customWidth="1"/>
  </cols>
  <sheetData>
    <row r="1" spans="1:12" ht="18.75" x14ac:dyDescent="0.3">
      <c r="A1" s="1" t="s">
        <v>0</v>
      </c>
    </row>
    <row r="2" spans="1:12" x14ac:dyDescent="0.25">
      <c r="A2" s="4" t="s">
        <v>126</v>
      </c>
    </row>
    <row r="4" spans="1:12" x14ac:dyDescent="0.25">
      <c r="A4" s="30" t="s">
        <v>127</v>
      </c>
      <c r="B4" s="72">
        <f ca="1">NOW()</f>
        <v>41753.703172800924</v>
      </c>
    </row>
    <row r="6" spans="1:12" ht="15.75" thickBot="1" x14ac:dyDescent="0.3">
      <c r="A6" s="28" t="s">
        <v>128</v>
      </c>
      <c r="B6" s="28" t="s">
        <v>129</v>
      </c>
      <c r="C6" s="28" t="s">
        <v>139</v>
      </c>
      <c r="F6" s="28" t="s">
        <v>140</v>
      </c>
      <c r="G6" s="28" t="s">
        <v>130</v>
      </c>
      <c r="H6" s="25" t="s">
        <v>141</v>
      </c>
      <c r="I6" s="25" t="s">
        <v>142</v>
      </c>
      <c r="J6" s="25" t="s">
        <v>143</v>
      </c>
      <c r="K6" s="25" t="s">
        <v>144</v>
      </c>
      <c r="L6" s="25" t="s">
        <v>131</v>
      </c>
    </row>
    <row r="7" spans="1:12" x14ac:dyDescent="0.25">
      <c r="A7" s="40" t="s">
        <v>132</v>
      </c>
      <c r="B7" s="52">
        <v>0.27083333333333331</v>
      </c>
      <c r="C7" s="73">
        <f ca="1">$B$4-B7</f>
        <v>41753.432339467588</v>
      </c>
      <c r="F7">
        <v>25</v>
      </c>
      <c r="G7">
        <v>2.9999999999999997E-4</v>
      </c>
      <c r="H7">
        <f ca="1">HOUR(C7)</f>
        <v>10</v>
      </c>
      <c r="I7">
        <f ca="1">MINUTE(C7)</f>
        <v>22</v>
      </c>
      <c r="J7">
        <f ca="1">(H7*60)+I7</f>
        <v>622</v>
      </c>
      <c r="K7" s="5">
        <f ca="1">J7*F7</f>
        <v>15550</v>
      </c>
      <c r="L7" s="31">
        <f ca="1">K7*G7</f>
        <v>4.6649999999999991</v>
      </c>
    </row>
    <row r="8" spans="1:12" x14ac:dyDescent="0.25">
      <c r="A8" s="40" t="s">
        <v>133</v>
      </c>
      <c r="B8" s="52">
        <v>0.20833333333333334</v>
      </c>
      <c r="C8" s="73">
        <f t="shared" ref="C8:C12" ca="1" si="0">$B$4-B8</f>
        <v>41753.494839467588</v>
      </c>
      <c r="F8">
        <v>144</v>
      </c>
      <c r="G8">
        <v>2.9999999999999997E-4</v>
      </c>
      <c r="H8">
        <f t="shared" ref="H8:H12" ca="1" si="1">HOUR(C8)</f>
        <v>11</v>
      </c>
      <c r="I8">
        <f t="shared" ref="I8:I12" ca="1" si="2">MINUTE(C8)</f>
        <v>52</v>
      </c>
      <c r="J8">
        <f t="shared" ref="J8:J12" ca="1" si="3">(H8*60)+I8</f>
        <v>712</v>
      </c>
      <c r="K8" s="5">
        <f t="shared" ref="K8:L12" ca="1" si="4">J8*F8</f>
        <v>102528</v>
      </c>
      <c r="L8" s="31">
        <f t="shared" ca="1" si="4"/>
        <v>30.758399999999998</v>
      </c>
    </row>
    <row r="9" spans="1:12" x14ac:dyDescent="0.25">
      <c r="A9" s="40" t="s">
        <v>134</v>
      </c>
      <c r="B9" s="52">
        <v>0.30902777777777779</v>
      </c>
      <c r="C9" s="73">
        <f t="shared" ca="1" si="0"/>
        <v>41753.394145023143</v>
      </c>
      <c r="F9">
        <v>62</v>
      </c>
      <c r="G9">
        <v>2.9999999999999997E-4</v>
      </c>
      <c r="H9">
        <f t="shared" ca="1" si="1"/>
        <v>9</v>
      </c>
      <c r="I9">
        <f t="shared" ca="1" si="2"/>
        <v>27</v>
      </c>
      <c r="J9">
        <f t="shared" ca="1" si="3"/>
        <v>567</v>
      </c>
      <c r="K9" s="5">
        <f t="shared" ca="1" si="4"/>
        <v>35154</v>
      </c>
      <c r="L9" s="31">
        <f t="shared" ca="1" si="4"/>
        <v>10.546199999999999</v>
      </c>
    </row>
    <row r="10" spans="1:12" x14ac:dyDescent="0.25">
      <c r="A10" s="40" t="s">
        <v>135</v>
      </c>
      <c r="B10" s="52">
        <v>0.375</v>
      </c>
      <c r="C10" s="73">
        <f t="shared" ca="1" si="0"/>
        <v>41753.328172800924</v>
      </c>
      <c r="F10">
        <v>35</v>
      </c>
      <c r="G10">
        <v>2.9999999999999997E-4</v>
      </c>
      <c r="H10">
        <f t="shared" ca="1" si="1"/>
        <v>7</v>
      </c>
      <c r="I10">
        <f t="shared" ca="1" si="2"/>
        <v>52</v>
      </c>
      <c r="J10">
        <f t="shared" ca="1" si="3"/>
        <v>472</v>
      </c>
      <c r="K10" s="5">
        <f t="shared" ca="1" si="4"/>
        <v>16520</v>
      </c>
      <c r="L10" s="31">
        <f t="shared" ca="1" si="4"/>
        <v>4.9559999999999995</v>
      </c>
    </row>
    <row r="11" spans="1:12" x14ac:dyDescent="0.25">
      <c r="A11" s="40" t="s">
        <v>136</v>
      </c>
      <c r="B11" s="52">
        <v>0.21527777777777779</v>
      </c>
      <c r="C11" s="73">
        <f t="shared" ca="1" si="0"/>
        <v>41753.487895023143</v>
      </c>
      <c r="F11">
        <v>255</v>
      </c>
      <c r="G11">
        <v>2.9999999999999997E-4</v>
      </c>
      <c r="H11">
        <f t="shared" ca="1" si="1"/>
        <v>11</v>
      </c>
      <c r="I11">
        <f t="shared" ca="1" si="2"/>
        <v>42</v>
      </c>
      <c r="J11">
        <f t="shared" ca="1" si="3"/>
        <v>702</v>
      </c>
      <c r="K11" s="5">
        <f t="shared" ca="1" si="4"/>
        <v>179010</v>
      </c>
      <c r="L11" s="31">
        <f t="shared" ca="1" si="4"/>
        <v>53.702999999999996</v>
      </c>
    </row>
    <row r="12" spans="1:12" x14ac:dyDescent="0.25">
      <c r="A12" s="40" t="s">
        <v>137</v>
      </c>
      <c r="B12" s="52">
        <v>0.22222222222222221</v>
      </c>
      <c r="C12" s="73">
        <f t="shared" ca="1" si="0"/>
        <v>41753.480950578705</v>
      </c>
      <c r="F12">
        <v>267</v>
      </c>
      <c r="G12">
        <v>2.9999999999999997E-4</v>
      </c>
      <c r="H12">
        <f t="shared" ca="1" si="1"/>
        <v>11</v>
      </c>
      <c r="I12">
        <f t="shared" ca="1" si="2"/>
        <v>32</v>
      </c>
      <c r="J12">
        <f t="shared" ca="1" si="3"/>
        <v>692</v>
      </c>
      <c r="K12" s="5">
        <f t="shared" ca="1" si="4"/>
        <v>184764</v>
      </c>
      <c r="L12" s="31">
        <f t="shared" ca="1" si="4"/>
        <v>55.429199999999994</v>
      </c>
    </row>
    <row r="14" spans="1:12" ht="15.75" customHeight="1" thickBot="1" x14ac:dyDescent="0.3">
      <c r="A14" s="63" t="s">
        <v>175</v>
      </c>
      <c r="B14" s="63"/>
      <c r="C14" s="63"/>
      <c r="D14" s="63"/>
      <c r="E14" s="63"/>
      <c r="F14" s="63"/>
      <c r="G14" s="63"/>
      <c r="H14" s="63"/>
      <c r="K14" s="38" t="s">
        <v>138</v>
      </c>
      <c r="L14" s="53">
        <f ca="1">SUM(L7:L12)</f>
        <v>160.05779999999999</v>
      </c>
    </row>
    <row r="15" spans="1:12" ht="15.75" thickTop="1" x14ac:dyDescent="0.25">
      <c r="A15" s="63"/>
      <c r="B15" s="63"/>
      <c r="C15" s="63"/>
      <c r="D15" s="63"/>
      <c r="E15" s="63"/>
      <c r="F15" s="63"/>
      <c r="G15" s="63"/>
      <c r="H15" s="63"/>
    </row>
    <row r="16" spans="1:12"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56"/>
      <c r="B22" s="56"/>
      <c r="C22" s="56"/>
      <c r="D22" s="56"/>
      <c r="E22" s="56"/>
      <c r="F22" s="56"/>
      <c r="G22" s="56"/>
      <c r="H22" s="56"/>
    </row>
    <row r="23" spans="1:8" x14ac:dyDescent="0.25">
      <c r="A23" s="56"/>
      <c r="B23" s="56"/>
      <c r="C23" s="56"/>
      <c r="D23" s="56"/>
      <c r="E23" s="56"/>
      <c r="F23" s="56"/>
      <c r="G23" s="56"/>
      <c r="H23" s="56"/>
    </row>
    <row r="24" spans="1:8" x14ac:dyDescent="0.25">
      <c r="A24" s="56"/>
      <c r="B24" s="56"/>
      <c r="C24" s="56"/>
      <c r="D24" s="56"/>
      <c r="E24" s="56"/>
      <c r="F24" s="56"/>
      <c r="G24" s="56"/>
      <c r="H24" s="56"/>
    </row>
  </sheetData>
  <mergeCells count="1">
    <mergeCell ref="A14:H2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IF Function</vt:lpstr>
      <vt:lpstr>Lookup Functions</vt:lpstr>
      <vt:lpstr>Counting Functions</vt:lpstr>
      <vt:lpstr>ROUND Function</vt:lpstr>
      <vt:lpstr>Rounding</vt:lpstr>
      <vt:lpstr>Manipulation</vt:lpstr>
      <vt:lpstr>MOD Function</vt:lpstr>
      <vt:lpstr>TODAY Function</vt:lpstr>
      <vt:lpstr>NOW Function</vt:lpstr>
      <vt:lpstr>DATE Function</vt:lpstr>
      <vt:lpstr>PMT Function</vt:lpstr>
      <vt:lpstr>TaxTable</vt:lpstr>
    </vt:vector>
  </TitlesOfParts>
  <Company>Hewlett-Packard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 Krupa</dc:creator>
  <cp:lastModifiedBy>Watsonia Publishing</cp:lastModifiedBy>
  <cp:lastPrinted>2014-04-24T04:41:08Z</cp:lastPrinted>
  <dcterms:created xsi:type="dcterms:W3CDTF">2013-05-29T01:22:03Z</dcterms:created>
  <dcterms:modified xsi:type="dcterms:W3CDTF">2014-04-24T07:02:34Z</dcterms:modified>
</cp:coreProperties>
</file>